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703" activeTab="0"/>
  </bookViews>
  <sheets>
    <sheet name="Cover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  <sheet name="Norm Sales" sheetId="7" r:id="rId7"/>
    <sheet name="Volumes" sheetId="8" r:id="rId8"/>
  </sheets>
  <definedNames/>
  <calcPr fullCalcOnLoad="1"/>
</workbook>
</file>

<file path=xl/sharedStrings.xml><?xml version="1.0" encoding="utf-8"?>
<sst xmlns="http://schemas.openxmlformats.org/spreadsheetml/2006/main" count="341" uniqueCount="215">
  <si>
    <t>THE WATERVILLE GAS &amp; OIL COMPANY</t>
  </si>
  <si>
    <t>May</t>
  </si>
  <si>
    <t>March</t>
  </si>
  <si>
    <t>August</t>
  </si>
  <si>
    <t>Total</t>
  </si>
  <si>
    <t>Total Mcf</t>
  </si>
  <si>
    <t>Total Dth</t>
  </si>
  <si>
    <t>Village</t>
  </si>
  <si>
    <t>Township</t>
  </si>
  <si>
    <t>Prepared By:</t>
  </si>
  <si>
    <t>Date:</t>
  </si>
  <si>
    <t>Verified By:</t>
  </si>
  <si>
    <t>Purchase Volumes for the Twelve Month Period Ended</t>
  </si>
  <si>
    <t>Sales Volumes for the Twelve Month Period Ended</t>
  </si>
  <si>
    <t>xls\GCR\WG&amp;O Volumes</t>
  </si>
  <si>
    <t>February</t>
  </si>
  <si>
    <t>July</t>
  </si>
  <si>
    <t>October</t>
  </si>
  <si>
    <t>Normalized 12 Month Forecasted Sales</t>
  </si>
  <si>
    <t>Heating Degree Days</t>
  </si>
  <si>
    <t>12 Months Ended</t>
  </si>
  <si>
    <t>Normal 12 Months Ended</t>
  </si>
  <si>
    <t>12 Month Period Ended</t>
  </si>
  <si>
    <t>was</t>
  </si>
  <si>
    <t>of normal.</t>
  </si>
  <si>
    <t>Jurisdictional Volumes for 12 months ended</t>
  </si>
  <si>
    <t>:</t>
  </si>
  <si>
    <t>mcf</t>
  </si>
  <si>
    <t xml:space="preserve"> =</t>
  </si>
  <si>
    <t>Normalized 12 Month Forecasted Sales Ended</t>
  </si>
  <si>
    <t>Actual</t>
  </si>
  <si>
    <t>Normal</t>
  </si>
  <si>
    <t>November</t>
  </si>
  <si>
    <t>September</t>
  </si>
  <si>
    <t>June</t>
  </si>
  <si>
    <t>Schedule 4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</si>
  <si>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</si>
  <si>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</si>
  <si>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</si>
  <si>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</si>
  <si>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</si>
  <si>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</si>
  <si>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Cost difference between book and effective EGC as used to compute AA of the GCR</t>
  </si>
  <si>
    <t>in effect four quarters prior to the currently effective GCR</t>
  </si>
  <si>
    <t>$</t>
  </si>
  <si>
    <t>Less:</t>
  </si>
  <si>
    <t>Dollar amount resulting from the AA of</t>
  </si>
  <si>
    <t>$/Mcf as used to compute</t>
  </si>
  <si>
    <t>the GCR in effect four quarters prior to the currently effective GCR times the</t>
  </si>
  <si>
    <t>jurisdictional sales of</t>
  </si>
  <si>
    <t xml:space="preserve"> Mcf for the period between the effective</t>
  </si>
  <si>
    <t>date of the current GCR rate and the effective date of the GCR rate in effect</t>
  </si>
  <si>
    <t>approximately one year prior to the current rate</t>
  </si>
  <si>
    <t>Balance Adjustment for the AA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</si>
  <si>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</si>
  <si>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</si>
  <si>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</si>
  <si>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</si>
  <si>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</si>
  <si>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</si>
  <si>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</si>
  <si>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</si>
  <si>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 date of the current GCR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</si>
  <si>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</si>
  <si>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</si>
  <si>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</si>
  <si>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</si>
  <si>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**</t>
  </si>
  <si>
    <t>**  Transferred to Schedule 3</t>
  </si>
  <si>
    <t>Schedule 3</t>
  </si>
  <si>
    <t>Actual Adjustment</t>
  </si>
  <si>
    <t xml:space="preserve">Details for the Three Month Period Ended  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</si>
  <si>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</si>
  <si>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</si>
  <si>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</si>
  <si>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</si>
  <si>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</si>
  <si>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</si>
  <si>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</si>
  <si>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</si>
  <si>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</si>
  <si>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</si>
  <si>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</si>
  <si>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</si>
  <si>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</si>
  <si>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</si>
  <si>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</si>
  <si>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</si>
  <si>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</si>
  <si>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</si>
  <si>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</si>
  <si>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</si>
  <si>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</si>
  <si>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</si>
  <si>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>Divided by Normalized 12 Month Sales Ended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</si>
  <si>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</si>
  <si>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</si>
  <si>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</si>
  <si>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</si>
  <si>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</si>
  <si>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</si>
  <si>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</si>
  <si>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</si>
  <si>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</si>
  <si>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</si>
  <si>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</si>
  <si>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</si>
  <si>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</si>
  <si>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</si>
  <si>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</si>
  <si>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</si>
  <si>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</si>
  <si>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</si>
  <si>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</si>
  <si>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</si>
  <si>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</si>
  <si>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</si>
  <si>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</si>
  <si>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Schedule 1-A</t>
  </si>
  <si>
    <t>Primary Gas Supplier/Transporter</t>
  </si>
  <si>
    <t>Details for the EGC Rate in Effect as of</t>
  </si>
  <si>
    <t>and the Volume for the Twelve Month Period Ended</t>
  </si>
  <si>
    <t>Supplier/Transporter Name</t>
  </si>
  <si>
    <t>Columbia Gas Transmission Corporation</t>
  </si>
  <si>
    <t>Tariff Sheet Reference</t>
  </si>
  <si>
    <t>Effective Date of Tariff</t>
  </si>
  <si>
    <t>Rate Schedule Number</t>
  </si>
  <si>
    <t>Type Gas Purchased</t>
  </si>
  <si>
    <t>X</t>
  </si>
  <si>
    <t>Natural</t>
  </si>
  <si>
    <t>Liquefied</t>
  </si>
  <si>
    <t>Synthetic</t>
  </si>
  <si>
    <t>Unit or Volume Type</t>
  </si>
  <si>
    <t>Dth</t>
  </si>
  <si>
    <t>Other</t>
  </si>
  <si>
    <t>Purchase Source</t>
  </si>
  <si>
    <t>Interstate</t>
  </si>
  <si>
    <t>Intrastate</t>
  </si>
  <si>
    <t>Unit Rate</t>
  </si>
  <si>
    <t>Twelve Month</t>
  </si>
  <si>
    <t>Expected Gas</t>
  </si>
  <si>
    <t>($ per)</t>
  </si>
  <si>
    <t>Volume</t>
  </si>
  <si>
    <t>Cost Amount ($)</t>
  </si>
  <si>
    <t>Demand</t>
  </si>
  <si>
    <t>Contract Demand</t>
  </si>
  <si>
    <t>Other Demand</t>
  </si>
  <si>
    <t>Total Demand</t>
  </si>
  <si>
    <t>Commodity</t>
  </si>
  <si>
    <t>*</t>
  </si>
  <si>
    <t>Other Commodity</t>
  </si>
  <si>
    <t>Total Commodity</t>
  </si>
  <si>
    <t>Miscellaneous</t>
  </si>
  <si>
    <t>Transportation</t>
  </si>
  <si>
    <t>Other Miscellaneous</t>
  </si>
  <si>
    <t>Total Miscellaneous</t>
  </si>
  <si>
    <t>Total Expected Gas Cost of Primary Supplier/Transporter</t>
  </si>
  <si>
    <t>*  Denotes New Unit Rate</t>
  </si>
  <si>
    <t>Schedule 1</t>
  </si>
  <si>
    <t>Expected Gas Cost Rate Calculation</t>
  </si>
  <si>
    <t>Expected Gas Cost Amount ($)</t>
  </si>
  <si>
    <t>Supplier Name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</si>
  <si>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</si>
  <si>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</si>
  <si>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</si>
  <si>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</si>
  <si>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</si>
  <si>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</si>
  <si>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</si>
  <si>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</si>
  <si>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</si>
  <si>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</si>
  <si>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</si>
  <si>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</si>
  <si>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</si>
  <si>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</si>
  <si>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</si>
  <si>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</si>
  <si>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</si>
  <si>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</si>
  <si>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</si>
  <si>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</si>
  <si>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</si>
  <si>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</si>
  <si>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</si>
  <si>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</si>
  <si>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</si>
  <si>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</si>
  <si>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</si>
  <si>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</si>
  <si>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</si>
  <si>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</si>
  <si>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</si>
  <si>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</si>
  <si>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</si>
  <si>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</si>
  <si>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</si>
  <si>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</si>
  <si>
    <t>April</t>
  </si>
  <si>
    <t>HDD</t>
  </si>
  <si>
    <t>Balance Adjustment - Schedule 4</t>
  </si>
  <si>
    <t>Cost Difference and Balance Adjustment for the Three Month Period</t>
  </si>
  <si>
    <t>October. 2020</t>
  </si>
  <si>
    <t xml:space="preserve">March </t>
  </si>
  <si>
    <t xml:space="preserve">February </t>
  </si>
  <si>
    <t>October, 2020</t>
  </si>
  <si>
    <t>Case #21-0217-GA-GCR</t>
  </si>
  <si>
    <t>January 31, 2021</t>
  </si>
  <si>
    <t>January. 2021</t>
  </si>
  <si>
    <t>December</t>
  </si>
  <si>
    <t>January, 2021</t>
  </si>
  <si>
    <t xml:space="preserve">November </t>
  </si>
  <si>
    <t xml:space="preserve">January,2021 </t>
  </si>
  <si>
    <t>01/31/21</t>
  </si>
  <si>
    <t xml:space="preserve">January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</si>
</sst>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/d/yy;@"/>
    <numFmt numFmtId="166" formatCode="#,##0.0000_);\(#,##0.0000\)"/>
    <numFmt numFmtId="167" formatCode="mm/dd/yy;@"/>
    <numFmt numFmtId="168" formatCode="[$-409]dddd\,\ mmmm\ dd\,\ yyyy"/>
    <numFmt numFmtId="169" formatCode="0_);\(0\)"/>
  </numFmts>
  <fonts count="4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vertAlign val="subscript"/>
      <sz val="8"/>
      <name val="Arial"/>
      <family val="2"/>
    </font>
    <font>
      <sz val="18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37" fontId="2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37" fontId="2" fillId="0" borderId="10" xfId="0" applyNumberFormat="1" applyFont="1" applyBorder="1" applyAlignment="1">
      <alignment/>
    </xf>
    <xf numFmtId="37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41" fontId="6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38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center"/>
    </xf>
    <xf numFmtId="39" fontId="2" fillId="0" borderId="15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37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39" fontId="2" fillId="0" borderId="16" xfId="0" applyNumberFormat="1" applyFont="1" applyBorder="1" applyAlignment="1">
      <alignment/>
    </xf>
    <xf numFmtId="39" fontId="2" fillId="0" borderId="17" xfId="0" applyNumberFormat="1" applyFont="1" applyBorder="1" applyAlignment="1">
      <alignment/>
    </xf>
    <xf numFmtId="166" fontId="2" fillId="0" borderId="1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39" fontId="7" fillId="0" borderId="21" xfId="0" applyNumberFormat="1" applyFont="1" applyBorder="1" applyAlignment="1">
      <alignment/>
    </xf>
    <xf numFmtId="0" fontId="7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0" fontId="3" fillId="0" borderId="14" xfId="0" applyFont="1" applyBorder="1" applyAlignment="1">
      <alignment/>
    </xf>
    <xf numFmtId="37" fontId="2" fillId="0" borderId="16" xfId="0" applyNumberFormat="1" applyFont="1" applyBorder="1" applyAlignment="1">
      <alignment/>
    </xf>
    <xf numFmtId="37" fontId="2" fillId="0" borderId="18" xfId="0" applyNumberFormat="1" applyFont="1" applyBorder="1" applyAlignment="1">
      <alignment/>
    </xf>
    <xf numFmtId="37" fontId="2" fillId="0" borderId="22" xfId="0" applyNumberFormat="1" applyFont="1" applyBorder="1" applyAlignment="1">
      <alignment/>
    </xf>
    <xf numFmtId="37" fontId="2" fillId="0" borderId="17" xfId="0" applyNumberFormat="1" applyFont="1" applyBorder="1" applyAlignment="1">
      <alignment/>
    </xf>
    <xf numFmtId="39" fontId="2" fillId="0" borderId="13" xfId="0" applyNumberFormat="1" applyFont="1" applyBorder="1" applyAlignment="1">
      <alignment/>
    </xf>
    <xf numFmtId="37" fontId="2" fillId="0" borderId="15" xfId="0" applyNumberFormat="1" applyFont="1" applyBorder="1" applyAlignment="1">
      <alignment/>
    </xf>
    <xf numFmtId="37" fontId="2" fillId="0" borderId="13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166" fontId="2" fillId="0" borderId="18" xfId="0" applyNumberFormat="1" applyFont="1" applyBorder="1" applyAlignment="1">
      <alignment/>
    </xf>
    <xf numFmtId="166" fontId="2" fillId="0" borderId="22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166" fontId="7" fillId="0" borderId="21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39" fontId="2" fillId="0" borderId="18" xfId="0" applyNumberFormat="1" applyFont="1" applyBorder="1" applyAlignment="1">
      <alignment/>
    </xf>
    <xf numFmtId="0" fontId="2" fillId="0" borderId="23" xfId="0" applyFont="1" applyBorder="1" applyAlignment="1">
      <alignment/>
    </xf>
    <xf numFmtId="166" fontId="7" fillId="0" borderId="24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7" fillId="0" borderId="21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28" xfId="0" applyFont="1" applyBorder="1" applyAlignment="1">
      <alignment/>
    </xf>
    <xf numFmtId="43" fontId="2" fillId="0" borderId="14" xfId="0" applyNumberFormat="1" applyFont="1" applyBorder="1" applyAlignment="1">
      <alignment/>
    </xf>
    <xf numFmtId="43" fontId="2" fillId="0" borderId="16" xfId="0" applyNumberFormat="1" applyFont="1" applyBorder="1" applyAlignment="1">
      <alignment/>
    </xf>
    <xf numFmtId="43" fontId="2" fillId="0" borderId="19" xfId="0" applyNumberFormat="1" applyFont="1" applyBorder="1" applyAlignment="1">
      <alignment/>
    </xf>
    <xf numFmtId="43" fontId="2" fillId="0" borderId="18" xfId="0" applyNumberFormat="1" applyFont="1" applyBorder="1" applyAlignment="1">
      <alignment/>
    </xf>
    <xf numFmtId="43" fontId="7" fillId="0" borderId="17" xfId="0" applyNumberFormat="1" applyFont="1" applyBorder="1" applyAlignment="1">
      <alignment/>
    </xf>
    <xf numFmtId="0" fontId="7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/>
    </xf>
    <xf numFmtId="39" fontId="2" fillId="0" borderId="28" xfId="0" applyNumberFormat="1" applyFont="1" applyBorder="1" applyAlignment="1">
      <alignment/>
    </xf>
    <xf numFmtId="166" fontId="2" fillId="0" borderId="17" xfId="0" applyNumberFormat="1" applyFont="1" applyBorder="1" applyAlignment="1">
      <alignment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left"/>
    </xf>
    <xf numFmtId="37" fontId="2" fillId="0" borderId="0" xfId="55" applyNumberFormat="1" applyFont="1" applyAlignment="1">
      <alignment horizontal="center"/>
      <protection/>
    </xf>
    <xf numFmtId="37" fontId="2" fillId="0" borderId="0" xfId="55" applyNumberFormat="1" applyFont="1">
      <alignment/>
      <protection/>
    </xf>
    <xf numFmtId="0" fontId="3" fillId="0" borderId="0" xfId="0" applyFont="1" applyAlignment="1">
      <alignment horizontal="center"/>
    </xf>
    <xf numFmtId="37" fontId="2" fillId="0" borderId="0" xfId="0" applyNumberFormat="1" applyFont="1" applyBorder="1" applyAlignment="1">
      <alignment/>
    </xf>
    <xf numFmtId="0" fontId="2" fillId="0" borderId="14" xfId="55" applyFont="1" applyBorder="1">
      <alignment/>
      <protection/>
    </xf>
    <xf numFmtId="3" fontId="2" fillId="0" borderId="27" xfId="0" applyNumberFormat="1" applyFont="1" applyBorder="1" applyAlignment="1">
      <alignment/>
    </xf>
    <xf numFmtId="169" fontId="6" fillId="0" borderId="0" xfId="0" applyNumberFormat="1" applyFont="1" applyAlignment="1">
      <alignment/>
    </xf>
    <xf numFmtId="0" fontId="2" fillId="0" borderId="0" xfId="55" applyFont="1">
      <alignment/>
      <protection/>
    </xf>
    <xf numFmtId="3" fontId="2" fillId="0" borderId="0" xfId="55" applyNumberFormat="1" applyFont="1" applyAlignment="1">
      <alignment horizontal="right"/>
      <protection/>
    </xf>
    <xf numFmtId="3" fontId="2" fillId="0" borderId="0" xfId="55" applyNumberFormat="1" applyFont="1">
      <alignment/>
      <protection/>
    </xf>
    <xf numFmtId="0" fontId="3" fillId="0" borderId="0" xfId="55" applyFont="1">
      <alignment/>
      <protection/>
    </xf>
    <xf numFmtId="0" fontId="1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7" fontId="2" fillId="0" borderId="14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15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37" fontId="3" fillId="0" borderId="0" xfId="0" applyNumberFormat="1" applyFont="1" applyAlignment="1">
      <alignment/>
    </xf>
    <xf numFmtId="37" fontId="2" fillId="0" borderId="0" xfId="0" applyNumberFormat="1" applyFont="1" applyBorder="1" applyAlignment="1">
      <alignment/>
    </xf>
    <xf numFmtId="10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7" fontId="5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1" max="1" width="55.140625" style="4" customWidth="1"/>
    <col min="2" max="2" width="14.7109375" style="4" customWidth="1"/>
    <col min="3" max="3" width="6.7109375" style="4" customWidth="1"/>
    <col min="4" max="4" width="15.00390625" style="4" customWidth="1"/>
    <col min="5" max="5" width="5.00390625" style="4" customWidth="1"/>
    <col min="6" max="16384" width="9.140625" style="4" customWidth="1"/>
  </cols>
  <sheetData>
    <row r="1" spans="1:4" ht="18">
      <c r="A1" s="127" t="s">
        <v>0</v>
      </c>
      <c r="B1" s="127"/>
      <c r="C1" s="127"/>
      <c r="D1" s="127"/>
    </row>
    <row r="2" spans="1:4" ht="8.25" customHeight="1">
      <c r="A2" s="19"/>
      <c r="B2" s="19"/>
      <c r="C2" s="19"/>
      <c r="D2" s="19"/>
    </row>
    <row r="3" spans="1:4" ht="18">
      <c r="A3" s="127" t="s">
        <v>36</v>
      </c>
      <c r="B3" s="127"/>
      <c r="C3" s="127"/>
      <c r="D3" s="127"/>
    </row>
    <row r="4" spans="1:4" ht="8.25" customHeight="1">
      <c r="A4" s="19"/>
      <c r="B4" s="19"/>
      <c r="C4" s="19"/>
      <c r="D4" s="19"/>
    </row>
    <row r="5" spans="1:4" ht="18">
      <c r="A5" s="127" t="s">
        <v>171</v>
      </c>
      <c r="B5" s="127"/>
      <c r="C5" s="127"/>
      <c r="D5" s="127"/>
    </row>
    <row r="6" spans="1:4" ht="8.25" customHeight="1">
      <c r="A6" s="19"/>
      <c r="B6" s="19"/>
      <c r="C6" s="19"/>
      <c r="D6" s="19"/>
    </row>
    <row r="7" spans="1:4" ht="18">
      <c r="A7" s="127" t="s">
        <v>206</v>
      </c>
      <c r="B7" s="127"/>
      <c r="C7" s="127"/>
      <c r="D7" s="127"/>
    </row>
    <row r="8" spans="1:4" ht="21" customHeight="1">
      <c r="A8" s="9"/>
      <c r="B8" s="9"/>
      <c r="C8" s="9"/>
      <c r="D8" s="9"/>
    </row>
    <row r="9" spans="1:4" ht="15">
      <c r="A9" s="96" t="s">
        <v>172</v>
      </c>
      <c r="B9" s="37"/>
      <c r="C9" s="39" t="s">
        <v>40</v>
      </c>
      <c r="D9" s="99" t="s">
        <v>41</v>
      </c>
    </row>
    <row r="10" spans="1:4" ht="15">
      <c r="A10" s="86" t="s">
        <v>173</v>
      </c>
      <c r="B10" s="98"/>
      <c r="C10" s="43" t="s">
        <v>85</v>
      </c>
      <c r="D10" s="69">
        <f>D25</f>
        <v>4.2515</v>
      </c>
    </row>
    <row r="11" spans="1:4" ht="15">
      <c r="A11" s="40" t="s">
        <v>174</v>
      </c>
      <c r="B11" s="12"/>
      <c r="C11" s="43" t="s">
        <v>85</v>
      </c>
      <c r="D11" s="69">
        <f>D35</f>
        <v>0</v>
      </c>
    </row>
    <row r="12" spans="1:4" ht="15.75" thickBot="1">
      <c r="A12" s="40" t="s">
        <v>175</v>
      </c>
      <c r="B12" s="12"/>
      <c r="C12" s="43" t="s">
        <v>85</v>
      </c>
      <c r="D12" s="69">
        <f>D45</f>
        <v>-0.12378564833093741</v>
      </c>
    </row>
    <row r="13" spans="1:4" ht="16.5" thickBot="1">
      <c r="A13" s="54" t="s">
        <v>176</v>
      </c>
      <c r="B13" s="9"/>
      <c r="C13" s="74" t="s">
        <v>85</v>
      </c>
      <c r="D13" s="80">
        <f>SUM(D10:D12)</f>
        <v>4.127714351669063</v>
      </c>
    </row>
    <row r="14" spans="1:4" ht="15.75">
      <c r="A14" s="106"/>
      <c r="B14" s="12"/>
      <c r="C14" s="48"/>
      <c r="D14" s="107"/>
    </row>
    <row r="15" ht="15">
      <c r="A15" s="4" t="s">
        <v>177</v>
      </c>
    </row>
    <row r="16" spans="1:4" ht="18">
      <c r="A16" s="59" t="s">
        <v>178</v>
      </c>
      <c r="B16" s="108">
        <v>44348</v>
      </c>
      <c r="C16" s="109" t="s">
        <v>179</v>
      </c>
      <c r="D16" s="108">
        <v>44378</v>
      </c>
    </row>
    <row r="17" spans="1:4" ht="18">
      <c r="A17" s="59"/>
      <c r="B17" s="110"/>
      <c r="C17" s="109"/>
      <c r="D17" s="111"/>
    </row>
    <row r="19" spans="1:4" ht="15">
      <c r="A19" s="9" t="s">
        <v>180</v>
      </c>
      <c r="B19" s="9"/>
      <c r="C19" s="9"/>
      <c r="D19" s="9"/>
    </row>
    <row r="20" spans="1:4" ht="15">
      <c r="A20" s="96" t="s">
        <v>172</v>
      </c>
      <c r="B20" s="37"/>
      <c r="C20" s="36" t="s">
        <v>40</v>
      </c>
      <c r="D20" s="99" t="s">
        <v>41</v>
      </c>
    </row>
    <row r="21" spans="1:4" ht="15">
      <c r="A21" s="86" t="s">
        <v>181</v>
      </c>
      <c r="B21" s="98"/>
      <c r="C21" s="88" t="s">
        <v>44</v>
      </c>
      <c r="D21" s="112">
        <f>'Sch 1'!J36</f>
        <v>3476112.51</v>
      </c>
    </row>
    <row r="22" spans="1:4" ht="15">
      <c r="A22" s="40" t="s">
        <v>182</v>
      </c>
      <c r="B22" s="12"/>
      <c r="C22" s="48" t="s">
        <v>44</v>
      </c>
      <c r="D22" s="82">
        <v>0</v>
      </c>
    </row>
    <row r="23" spans="1:4" ht="15">
      <c r="A23" s="40" t="s">
        <v>183</v>
      </c>
      <c r="B23" s="12"/>
      <c r="C23" s="48" t="s">
        <v>44</v>
      </c>
      <c r="D23" s="49">
        <f>+D21+D22</f>
        <v>3476112.51</v>
      </c>
    </row>
    <row r="24" spans="1:4" ht="15">
      <c r="A24" s="40" t="s">
        <v>184</v>
      </c>
      <c r="B24" s="12"/>
      <c r="C24" s="48" t="s">
        <v>74</v>
      </c>
      <c r="D24" s="62">
        <f>Volumes!H41</f>
        <v>817612</v>
      </c>
    </row>
    <row r="25" spans="1:4" ht="15">
      <c r="A25" s="72" t="s">
        <v>185</v>
      </c>
      <c r="B25" s="9"/>
      <c r="C25" s="74" t="s">
        <v>85</v>
      </c>
      <c r="D25" s="113">
        <f>ROUND(D23/D24,4)</f>
        <v>4.2515</v>
      </c>
    </row>
    <row r="26" spans="1:4" ht="15">
      <c r="A26" s="12"/>
      <c r="B26" s="12"/>
      <c r="C26" s="12"/>
      <c r="D26" s="12"/>
    </row>
    <row r="27" spans="1:4" ht="15">
      <c r="A27" s="12"/>
      <c r="B27" s="12"/>
      <c r="C27" s="12"/>
      <c r="D27" s="12"/>
    </row>
    <row r="28" ht="15">
      <c r="A28" s="4" t="s">
        <v>186</v>
      </c>
    </row>
    <row r="29" spans="1:4" ht="15">
      <c r="A29" s="9" t="s">
        <v>187</v>
      </c>
      <c r="B29" s="9"/>
      <c r="C29" s="9"/>
      <c r="D29" s="9"/>
    </row>
    <row r="30" spans="1:4" ht="15">
      <c r="A30" s="96" t="s">
        <v>172</v>
      </c>
      <c r="B30" s="37"/>
      <c r="C30" s="39" t="s">
        <v>40</v>
      </c>
      <c r="D30" s="99" t="s">
        <v>41</v>
      </c>
    </row>
    <row r="31" spans="1:4" ht="15">
      <c r="A31" s="86" t="s">
        <v>188</v>
      </c>
      <c r="B31" s="98"/>
      <c r="C31" s="43" t="s">
        <v>85</v>
      </c>
      <c r="D31" s="69">
        <f>'Sch 2'!J31</f>
        <v>0</v>
      </c>
    </row>
    <row r="32" spans="1:4" ht="15">
      <c r="A32" s="40" t="s">
        <v>189</v>
      </c>
      <c r="B32" s="12"/>
      <c r="C32" s="43" t="s">
        <v>85</v>
      </c>
      <c r="D32" s="69">
        <v>0</v>
      </c>
    </row>
    <row r="33" spans="1:4" ht="15">
      <c r="A33" s="40" t="s">
        <v>190</v>
      </c>
      <c r="B33" s="12"/>
      <c r="C33" s="43" t="s">
        <v>85</v>
      </c>
      <c r="D33" s="69">
        <v>0</v>
      </c>
    </row>
    <row r="34" spans="1:4" ht="15">
      <c r="A34" s="40" t="s">
        <v>191</v>
      </c>
      <c r="B34" s="12"/>
      <c r="C34" s="43" t="s">
        <v>85</v>
      </c>
      <c r="D34" s="69">
        <v>0</v>
      </c>
    </row>
    <row r="35" spans="1:4" ht="15">
      <c r="A35" s="72" t="s">
        <v>192</v>
      </c>
      <c r="B35" s="9"/>
      <c r="C35" s="73" t="s">
        <v>85</v>
      </c>
      <c r="D35" s="113">
        <f>SUM(D31:D34)</f>
        <v>0</v>
      </c>
    </row>
    <row r="36" spans="1:4" ht="15">
      <c r="A36" s="12"/>
      <c r="B36" s="12"/>
      <c r="C36" s="12"/>
      <c r="D36" s="12"/>
    </row>
    <row r="37" spans="1:4" ht="15">
      <c r="A37" s="12"/>
      <c r="B37" s="12"/>
      <c r="C37" s="12"/>
      <c r="D37" s="12"/>
    </row>
    <row r="39" spans="1:4" ht="15">
      <c r="A39" s="9" t="s">
        <v>193</v>
      </c>
      <c r="B39" s="9"/>
      <c r="C39" s="9"/>
      <c r="D39" s="9"/>
    </row>
    <row r="40" spans="1:4" ht="15">
      <c r="A40" s="96" t="s">
        <v>172</v>
      </c>
      <c r="B40" s="37"/>
      <c r="C40" s="39" t="s">
        <v>40</v>
      </c>
      <c r="D40" s="99" t="s">
        <v>41</v>
      </c>
    </row>
    <row r="41" spans="1:4" ht="15">
      <c r="A41" s="86" t="s">
        <v>96</v>
      </c>
      <c r="B41" s="98"/>
      <c r="C41" s="43" t="s">
        <v>85</v>
      </c>
      <c r="D41" s="69">
        <f>'Sch 3'!I39</f>
        <v>-0.02998564833093742</v>
      </c>
    </row>
    <row r="42" spans="1:4" ht="15">
      <c r="A42" s="40" t="s">
        <v>194</v>
      </c>
      <c r="B42" s="12"/>
      <c r="C42" s="43" t="s">
        <v>85</v>
      </c>
      <c r="D42" s="69">
        <v>-0.0247</v>
      </c>
    </row>
    <row r="43" spans="1:4" ht="15">
      <c r="A43" s="40" t="s">
        <v>195</v>
      </c>
      <c r="B43" s="12"/>
      <c r="C43" s="43" t="s">
        <v>85</v>
      </c>
      <c r="D43" s="69">
        <v>-0.0097</v>
      </c>
    </row>
    <row r="44" spans="1:4" ht="15">
      <c r="A44" s="40" t="s">
        <v>196</v>
      </c>
      <c r="B44" s="12"/>
      <c r="C44" s="43" t="s">
        <v>85</v>
      </c>
      <c r="D44" s="69">
        <v>-0.0594</v>
      </c>
    </row>
    <row r="45" spans="1:4" ht="15">
      <c r="A45" s="72" t="s">
        <v>197</v>
      </c>
      <c r="B45" s="9"/>
      <c r="C45" s="73" t="s">
        <v>85</v>
      </c>
      <c r="D45" s="113">
        <f>SUM(D41:D44)</f>
        <v>-0.12378564833093741</v>
      </c>
    </row>
    <row r="46" spans="1:4" ht="15">
      <c r="A46" s="12"/>
      <c r="B46" s="12"/>
      <c r="C46" s="12"/>
      <c r="D46" s="12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4">
      <selection activeCell="H7" sqref="H7"/>
    </sheetView>
  </sheetViews>
  <sheetFormatPr defaultColWidth="9.140625" defaultRowHeight="12.75"/>
  <cols>
    <col min="1" max="1" width="5.8515625" style="4" customWidth="1"/>
    <col min="2" max="2" width="4.421875" style="4" customWidth="1"/>
    <col min="3" max="3" width="0.85546875" style="4" customWidth="1"/>
    <col min="4" max="4" width="7.140625" style="4" customWidth="1"/>
    <col min="5" max="5" width="16.57421875" style="4" customWidth="1"/>
    <col min="6" max="6" width="8.57421875" style="4" customWidth="1"/>
    <col min="7" max="7" width="14.57421875" style="4" customWidth="1"/>
    <col min="8" max="8" width="16.00390625" style="4" customWidth="1"/>
    <col min="9" max="9" width="14.00390625" style="4" customWidth="1"/>
    <col min="10" max="10" width="15.8515625" style="4" customWidth="1"/>
    <col min="11" max="16384" width="9.140625" style="4" customWidth="1"/>
  </cols>
  <sheetData>
    <row r="1" ht="15">
      <c r="J1" s="16" t="s">
        <v>158</v>
      </c>
    </row>
    <row r="3" spans="1:10" ht="18.75" customHeight="1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ht="18.75" customHeight="1">
      <c r="A4" s="127" t="s">
        <v>36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0" ht="18.75" customHeight="1">
      <c r="A5" s="127" t="s">
        <v>159</v>
      </c>
      <c r="B5" s="127"/>
      <c r="C5" s="127"/>
      <c r="D5" s="127"/>
      <c r="E5" s="127"/>
      <c r="F5" s="127"/>
      <c r="G5" s="127"/>
      <c r="H5" s="127"/>
      <c r="I5" s="127"/>
      <c r="J5" s="127"/>
    </row>
    <row r="7" spans="5:8" ht="15">
      <c r="E7" s="130" t="s">
        <v>120</v>
      </c>
      <c r="F7" s="130"/>
      <c r="G7" s="130"/>
      <c r="H7" s="114">
        <v>44348</v>
      </c>
    </row>
    <row r="8" spans="3:9" ht="15">
      <c r="C8" s="130" t="s">
        <v>121</v>
      </c>
      <c r="D8" s="130"/>
      <c r="E8" s="130"/>
      <c r="F8" s="130"/>
      <c r="G8" s="130"/>
      <c r="H8" s="130"/>
      <c r="I8" s="115">
        <v>44227</v>
      </c>
    </row>
    <row r="10" spans="1:10" ht="15">
      <c r="A10" s="86"/>
      <c r="B10" s="98"/>
      <c r="C10" s="98"/>
      <c r="D10" s="98"/>
      <c r="E10" s="98"/>
      <c r="F10" s="98"/>
      <c r="G10" s="131" t="s">
        <v>160</v>
      </c>
      <c r="H10" s="132"/>
      <c r="I10" s="132"/>
      <c r="J10" s="133"/>
    </row>
    <row r="11" spans="1:10" ht="15">
      <c r="A11" s="128" t="s">
        <v>161</v>
      </c>
      <c r="B11" s="129"/>
      <c r="C11" s="129"/>
      <c r="D11" s="129"/>
      <c r="E11" s="129"/>
      <c r="F11" s="9"/>
      <c r="G11" s="75" t="s">
        <v>144</v>
      </c>
      <c r="H11" s="35" t="s">
        <v>148</v>
      </c>
      <c r="I11" s="35" t="s">
        <v>152</v>
      </c>
      <c r="J11" s="99" t="s">
        <v>4</v>
      </c>
    </row>
    <row r="12" spans="1:10" ht="15">
      <c r="A12" s="40"/>
      <c r="B12" s="12"/>
      <c r="C12" s="12"/>
      <c r="D12" s="12"/>
      <c r="E12" s="12"/>
      <c r="G12" s="86"/>
      <c r="H12" s="86"/>
      <c r="I12" s="86"/>
      <c r="J12" s="100"/>
    </row>
    <row r="13" spans="1:10" ht="15">
      <c r="A13" s="40" t="s">
        <v>73</v>
      </c>
      <c r="B13" s="12"/>
      <c r="C13" s="12"/>
      <c r="D13" s="12"/>
      <c r="E13" s="12"/>
      <c r="G13" s="40"/>
      <c r="H13" s="40"/>
      <c r="I13" s="40"/>
      <c r="J13" s="42"/>
    </row>
    <row r="14" spans="1:10" ht="15">
      <c r="A14" s="40" t="s">
        <v>162</v>
      </c>
      <c r="B14" s="12" t="s">
        <v>163</v>
      </c>
      <c r="C14" s="12"/>
      <c r="D14" s="12"/>
      <c r="E14" s="12"/>
      <c r="G14" s="40"/>
      <c r="H14" s="40"/>
      <c r="I14" s="40"/>
      <c r="J14" s="42"/>
    </row>
    <row r="15" spans="1:10" ht="15">
      <c r="A15" s="40"/>
      <c r="B15" s="9" t="s">
        <v>164</v>
      </c>
      <c r="C15" s="9"/>
      <c r="D15" s="9"/>
      <c r="E15" s="9"/>
      <c r="G15" s="101"/>
      <c r="H15" s="101">
        <f>'Sch 1A'!M41</f>
        <v>3476112.51</v>
      </c>
      <c r="I15" s="101"/>
      <c r="J15" s="102">
        <f>+H15</f>
        <v>3476112.51</v>
      </c>
    </row>
    <row r="16" spans="1:10" ht="15">
      <c r="A16" s="40"/>
      <c r="B16" s="37"/>
      <c r="C16" s="37"/>
      <c r="D16" s="37"/>
      <c r="E16" s="37"/>
      <c r="G16" s="101"/>
      <c r="H16" s="101"/>
      <c r="I16" s="101"/>
      <c r="J16" s="102"/>
    </row>
    <row r="17" spans="1:10" ht="15">
      <c r="A17" s="40"/>
      <c r="B17" s="98"/>
      <c r="C17" s="98"/>
      <c r="D17" s="98"/>
      <c r="E17" s="98"/>
      <c r="G17" s="101"/>
      <c r="H17" s="101"/>
      <c r="I17" s="101"/>
      <c r="J17" s="102"/>
    </row>
    <row r="18" spans="1:10" ht="15">
      <c r="A18" s="72"/>
      <c r="B18" s="9"/>
      <c r="C18" s="9"/>
      <c r="D18" s="9"/>
      <c r="E18" s="9"/>
      <c r="F18" s="9"/>
      <c r="G18" s="72"/>
      <c r="H18" s="72"/>
      <c r="I18" s="53"/>
      <c r="J18" s="53"/>
    </row>
    <row r="19" spans="1:10" ht="15">
      <c r="A19" s="40"/>
      <c r="B19" s="12"/>
      <c r="C19" s="12"/>
      <c r="D19" s="12"/>
      <c r="E19" s="12"/>
      <c r="F19" s="12"/>
      <c r="G19" s="40"/>
      <c r="H19" s="40"/>
      <c r="I19" s="40"/>
      <c r="J19" s="42"/>
    </row>
    <row r="20" spans="1:10" ht="15">
      <c r="A20" s="40" t="s">
        <v>165</v>
      </c>
      <c r="B20" s="12" t="s">
        <v>166</v>
      </c>
      <c r="C20" s="12"/>
      <c r="D20" s="12"/>
      <c r="E20" s="12"/>
      <c r="G20" s="40"/>
      <c r="H20" s="40"/>
      <c r="I20" s="40"/>
      <c r="J20" s="42"/>
    </row>
    <row r="21" spans="1:10" ht="15">
      <c r="A21" s="40"/>
      <c r="B21" s="9"/>
      <c r="C21" s="9"/>
      <c r="D21" s="9"/>
      <c r="E21" s="9"/>
      <c r="G21" s="40"/>
      <c r="H21" s="40"/>
      <c r="I21" s="40"/>
      <c r="J21" s="42"/>
    </row>
    <row r="22" spans="1:10" ht="15">
      <c r="A22" s="40"/>
      <c r="B22" s="37"/>
      <c r="C22" s="37"/>
      <c r="D22" s="37"/>
      <c r="E22" s="37"/>
      <c r="G22" s="40"/>
      <c r="H22" s="40"/>
      <c r="I22" s="40"/>
      <c r="J22" s="42"/>
    </row>
    <row r="23" spans="1:10" ht="15">
      <c r="A23" s="40"/>
      <c r="B23" s="12"/>
      <c r="C23" s="12"/>
      <c r="D23" s="12"/>
      <c r="E23" s="12"/>
      <c r="G23" s="40"/>
      <c r="H23" s="40"/>
      <c r="I23" s="40"/>
      <c r="J23" s="42"/>
    </row>
    <row r="24" spans="1:10" ht="15">
      <c r="A24" s="72"/>
      <c r="B24" s="9"/>
      <c r="C24" s="9"/>
      <c r="D24" s="9"/>
      <c r="E24" s="9"/>
      <c r="F24" s="9"/>
      <c r="G24" s="72"/>
      <c r="H24" s="72"/>
      <c r="I24" s="72"/>
      <c r="J24" s="53"/>
    </row>
    <row r="25" spans="1:10" ht="15">
      <c r="A25" s="86"/>
      <c r="B25" s="12"/>
      <c r="C25" s="12"/>
      <c r="D25" s="12"/>
      <c r="E25" s="12"/>
      <c r="F25" s="12"/>
      <c r="G25" s="86"/>
      <c r="H25" s="86"/>
      <c r="I25" s="86"/>
      <c r="J25" s="100"/>
    </row>
    <row r="26" spans="1:10" ht="15">
      <c r="A26" s="40" t="s">
        <v>167</v>
      </c>
      <c r="B26" s="12" t="s">
        <v>168</v>
      </c>
      <c r="C26" s="12"/>
      <c r="D26" s="12"/>
      <c r="E26" s="12"/>
      <c r="G26" s="40"/>
      <c r="H26" s="40"/>
      <c r="I26" s="40"/>
      <c r="J26" s="42"/>
    </row>
    <row r="27" spans="1:10" ht="15">
      <c r="A27" s="40"/>
      <c r="B27" s="9"/>
      <c r="C27" s="9"/>
      <c r="D27" s="9"/>
      <c r="E27" s="9"/>
      <c r="G27" s="40"/>
      <c r="H27" s="40"/>
      <c r="I27" s="40"/>
      <c r="J27" s="42"/>
    </row>
    <row r="28" spans="1:10" ht="15">
      <c r="A28" s="40"/>
      <c r="B28" s="37"/>
      <c r="C28" s="37"/>
      <c r="D28" s="37"/>
      <c r="E28" s="37"/>
      <c r="F28" s="12"/>
      <c r="G28" s="40"/>
      <c r="H28" s="40"/>
      <c r="I28" s="40"/>
      <c r="J28" s="42"/>
    </row>
    <row r="29" spans="1:10" ht="15">
      <c r="A29" s="40"/>
      <c r="B29" s="12"/>
      <c r="C29" s="12"/>
      <c r="D29" s="12"/>
      <c r="E29" s="12"/>
      <c r="F29" s="12"/>
      <c r="G29" s="40"/>
      <c r="H29" s="40"/>
      <c r="I29" s="40"/>
      <c r="J29" s="42"/>
    </row>
    <row r="30" spans="1:10" ht="15">
      <c r="A30" s="72"/>
      <c r="B30" s="9"/>
      <c r="C30" s="9"/>
      <c r="D30" s="9"/>
      <c r="E30" s="9"/>
      <c r="F30" s="9"/>
      <c r="G30" s="72"/>
      <c r="H30" s="72"/>
      <c r="I30" s="72"/>
      <c r="J30" s="53"/>
    </row>
    <row r="31" spans="1:10" ht="18.75" customHeight="1">
      <c r="A31" s="72" t="s">
        <v>169</v>
      </c>
      <c r="B31" s="9"/>
      <c r="C31" s="9"/>
      <c r="D31" s="9"/>
      <c r="E31" s="9"/>
      <c r="F31" s="9"/>
      <c r="G31" s="72"/>
      <c r="H31" s="103"/>
      <c r="I31" s="72"/>
      <c r="J31" s="104">
        <f>+J15</f>
        <v>3476112.51</v>
      </c>
    </row>
    <row r="32" ht="15">
      <c r="J32" s="100"/>
    </row>
    <row r="33" ht="15">
      <c r="J33" s="42"/>
    </row>
    <row r="34" ht="15">
      <c r="J34" s="42"/>
    </row>
    <row r="35" ht="15">
      <c r="J35" s="42"/>
    </row>
    <row r="36" spans="1:10" ht="15.75">
      <c r="A36" s="59" t="s">
        <v>170</v>
      </c>
      <c r="B36" s="59"/>
      <c r="C36" s="59"/>
      <c r="D36" s="59"/>
      <c r="E36" s="59"/>
      <c r="F36" s="59"/>
      <c r="G36" s="59"/>
      <c r="H36" s="59"/>
      <c r="I36" s="59"/>
      <c r="J36" s="105">
        <f>+J31</f>
        <v>3476112.51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3.7109375" style="4" customWidth="1"/>
    <col min="2" max="2" width="4.7109375" style="4" customWidth="1"/>
    <col min="3" max="3" width="4.28125" style="4" customWidth="1"/>
    <col min="4" max="4" width="9.140625" style="4" customWidth="1"/>
    <col min="5" max="5" width="2.57421875" style="4" customWidth="1"/>
    <col min="6" max="6" width="6.421875" style="4" customWidth="1"/>
    <col min="7" max="7" width="8.57421875" style="4" customWidth="1"/>
    <col min="8" max="8" width="4.00390625" style="4" customWidth="1"/>
    <col min="9" max="9" width="6.7109375" style="4" customWidth="1"/>
    <col min="10" max="10" width="8.8515625" style="4" customWidth="1"/>
    <col min="11" max="11" width="5.28125" style="4" customWidth="1"/>
    <col min="12" max="12" width="6.421875" style="4" customWidth="1"/>
    <col min="13" max="13" width="20.7109375" style="4" customWidth="1"/>
    <col min="14" max="14" width="14.421875" style="12" customWidth="1"/>
    <col min="15" max="15" width="17.28125" style="12" customWidth="1"/>
    <col min="16" max="27" width="9.140625" style="12" customWidth="1"/>
    <col min="28" max="16384" width="9.140625" style="4" customWidth="1"/>
  </cols>
  <sheetData>
    <row r="1" ht="15">
      <c r="M1" s="16" t="s">
        <v>118</v>
      </c>
    </row>
    <row r="3" spans="1:13" ht="18.75" customHeight="1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ht="18">
      <c r="A4" s="127" t="s">
        <v>36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3" ht="18">
      <c r="A5" s="127" t="s">
        <v>119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spans="1:13" ht="1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5">
      <c r="A7" s="24"/>
      <c r="B7" s="24"/>
      <c r="C7" s="24"/>
      <c r="D7" s="130" t="s">
        <v>120</v>
      </c>
      <c r="E7" s="130"/>
      <c r="F7" s="130"/>
      <c r="G7" s="130"/>
      <c r="H7" s="130"/>
      <c r="I7" s="130"/>
      <c r="J7" s="130"/>
      <c r="K7" s="134">
        <v>44348</v>
      </c>
      <c r="L7" s="134"/>
      <c r="M7" s="24"/>
    </row>
    <row r="8" spans="1:13" ht="15">
      <c r="A8" s="24"/>
      <c r="B8" s="24"/>
      <c r="C8" s="130" t="s">
        <v>121</v>
      </c>
      <c r="D8" s="130"/>
      <c r="E8" s="130"/>
      <c r="F8" s="130"/>
      <c r="G8" s="130"/>
      <c r="H8" s="130"/>
      <c r="I8" s="130"/>
      <c r="J8" s="130"/>
      <c r="K8" s="134">
        <v>44227</v>
      </c>
      <c r="L8" s="134"/>
      <c r="M8" s="24"/>
    </row>
    <row r="10" spans="1:13" ht="15">
      <c r="A10" s="4" t="s">
        <v>122</v>
      </c>
      <c r="F10" s="9"/>
      <c r="G10" s="9" t="s">
        <v>123</v>
      </c>
      <c r="H10" s="9"/>
      <c r="I10" s="9"/>
      <c r="J10" s="9"/>
      <c r="K10" s="9"/>
      <c r="L10" s="9"/>
      <c r="M10" s="9"/>
    </row>
    <row r="11" spans="1:13" ht="15">
      <c r="A11" s="4" t="s">
        <v>124</v>
      </c>
      <c r="F11" s="37"/>
      <c r="G11" s="37"/>
      <c r="H11" s="37"/>
      <c r="I11" s="37"/>
      <c r="J11" s="37"/>
      <c r="K11" s="37"/>
      <c r="L11" s="37"/>
      <c r="M11" s="9"/>
    </row>
    <row r="12" spans="1:13" ht="15">
      <c r="A12" s="4" t="s">
        <v>125</v>
      </c>
      <c r="F12" s="37"/>
      <c r="G12" s="37"/>
      <c r="H12" s="37"/>
      <c r="I12" s="4" t="s">
        <v>126</v>
      </c>
      <c r="L12" s="9"/>
      <c r="M12" s="37"/>
    </row>
    <row r="14" spans="1:13" ht="15">
      <c r="A14" s="4" t="s">
        <v>127</v>
      </c>
      <c r="F14" s="74" t="s">
        <v>128</v>
      </c>
      <c r="G14" s="4" t="s">
        <v>129</v>
      </c>
      <c r="I14" s="9"/>
      <c r="J14" s="4" t="s">
        <v>130</v>
      </c>
      <c r="L14" s="9"/>
      <c r="M14" s="4" t="s">
        <v>131</v>
      </c>
    </row>
    <row r="15" spans="1:13" ht="15">
      <c r="A15" s="4" t="s">
        <v>132</v>
      </c>
      <c r="F15" s="37"/>
      <c r="G15" s="4" t="s">
        <v>74</v>
      </c>
      <c r="I15" s="36" t="s">
        <v>128</v>
      </c>
      <c r="J15" s="4" t="s">
        <v>133</v>
      </c>
      <c r="L15" s="37"/>
      <c r="M15" s="4" t="s">
        <v>134</v>
      </c>
    </row>
    <row r="16" spans="1:12" ht="15">
      <c r="A16" s="4" t="s">
        <v>135</v>
      </c>
      <c r="F16" s="36" t="s">
        <v>128</v>
      </c>
      <c r="G16" s="4" t="s">
        <v>136</v>
      </c>
      <c r="I16" s="37"/>
      <c r="J16" s="4" t="s">
        <v>137</v>
      </c>
      <c r="L16" s="12"/>
    </row>
    <row r="18" spans="1:13" ht="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5">
      <c r="A19" s="86"/>
      <c r="G19" s="87"/>
      <c r="H19" s="135" t="s">
        <v>138</v>
      </c>
      <c r="I19" s="136"/>
      <c r="J19" s="137" t="s">
        <v>139</v>
      </c>
      <c r="K19" s="135"/>
      <c r="L19" s="136"/>
      <c r="M19" s="89" t="s">
        <v>140</v>
      </c>
    </row>
    <row r="20" spans="1:13" ht="15">
      <c r="A20" s="128" t="s">
        <v>39</v>
      </c>
      <c r="B20" s="129"/>
      <c r="C20" s="129"/>
      <c r="D20" s="129"/>
      <c r="E20" s="129"/>
      <c r="F20" s="129"/>
      <c r="G20" s="138"/>
      <c r="H20" s="129" t="s">
        <v>141</v>
      </c>
      <c r="I20" s="138"/>
      <c r="J20" s="128" t="s">
        <v>142</v>
      </c>
      <c r="K20" s="129"/>
      <c r="L20" s="138"/>
      <c r="M20" s="90" t="s">
        <v>143</v>
      </c>
    </row>
    <row r="21" spans="1:13" ht="11.25" customHeight="1">
      <c r="A21" s="40"/>
      <c r="G21" s="41"/>
      <c r="H21" s="12"/>
      <c r="I21" s="41"/>
      <c r="J21" s="12"/>
      <c r="K21" s="12"/>
      <c r="L21" s="41"/>
      <c r="M21" s="42"/>
    </row>
    <row r="22" spans="1:13" ht="15">
      <c r="A22" s="72" t="s">
        <v>144</v>
      </c>
      <c r="B22" s="9"/>
      <c r="G22" s="41"/>
      <c r="H22" s="12"/>
      <c r="I22" s="41"/>
      <c r="J22" s="12"/>
      <c r="K22" s="12"/>
      <c r="L22" s="41"/>
      <c r="M22" s="42"/>
    </row>
    <row r="23" spans="1:13" ht="21" customHeight="1">
      <c r="A23" s="40"/>
      <c r="B23" s="4" t="s">
        <v>145</v>
      </c>
      <c r="G23" s="41"/>
      <c r="H23" s="12"/>
      <c r="I23" s="41"/>
      <c r="J23" s="12"/>
      <c r="K23" s="12"/>
      <c r="L23" s="41"/>
      <c r="M23" s="42"/>
    </row>
    <row r="24" spans="1:13" ht="15">
      <c r="A24" s="40"/>
      <c r="B24" s="12" t="s">
        <v>146</v>
      </c>
      <c r="C24" s="12"/>
      <c r="D24" s="12"/>
      <c r="E24" s="12"/>
      <c r="F24" s="12"/>
      <c r="G24" s="41"/>
      <c r="H24" s="12"/>
      <c r="I24" s="41"/>
      <c r="J24" s="12"/>
      <c r="K24" s="12"/>
      <c r="L24" s="41"/>
      <c r="M24" s="41"/>
    </row>
    <row r="25" spans="1:13" ht="11.25" customHeight="1">
      <c r="A25" s="72"/>
      <c r="B25" s="9"/>
      <c r="C25" s="9"/>
      <c r="D25" s="9"/>
      <c r="E25" s="9"/>
      <c r="F25" s="9"/>
      <c r="G25" s="91"/>
      <c r="H25" s="9"/>
      <c r="I25" s="91"/>
      <c r="J25" s="9"/>
      <c r="K25" s="9"/>
      <c r="L25" s="91"/>
      <c r="M25" s="53"/>
    </row>
    <row r="26" spans="1:13" ht="15">
      <c r="A26" s="72" t="s">
        <v>147</v>
      </c>
      <c r="B26" s="9"/>
      <c r="C26" s="9"/>
      <c r="D26" s="9"/>
      <c r="E26" s="9"/>
      <c r="F26" s="9"/>
      <c r="G26" s="38"/>
      <c r="H26" s="37"/>
      <c r="I26" s="38"/>
      <c r="J26" s="37"/>
      <c r="K26" s="37"/>
      <c r="L26" s="38"/>
      <c r="M26" s="92"/>
    </row>
    <row r="27" spans="1:13" ht="11.25" customHeight="1">
      <c r="A27" s="40"/>
      <c r="G27" s="41"/>
      <c r="H27" s="12"/>
      <c r="I27" s="41"/>
      <c r="J27" s="12"/>
      <c r="K27" s="12"/>
      <c r="L27" s="41"/>
      <c r="M27" s="42"/>
    </row>
    <row r="28" spans="1:13" ht="15">
      <c r="A28" s="72" t="s">
        <v>148</v>
      </c>
      <c r="B28" s="9"/>
      <c r="C28" s="9"/>
      <c r="G28" s="41"/>
      <c r="H28" s="12"/>
      <c r="I28" s="41"/>
      <c r="J28" s="12"/>
      <c r="K28" s="12"/>
      <c r="L28" s="41"/>
      <c r="M28" s="42"/>
    </row>
    <row r="29" spans="1:14" ht="21" customHeight="1">
      <c r="A29" s="40"/>
      <c r="B29" s="4" t="s">
        <v>148</v>
      </c>
      <c r="G29" s="41"/>
      <c r="H29" s="93" t="s">
        <v>149</v>
      </c>
      <c r="I29" s="94">
        <v>3.93</v>
      </c>
      <c r="J29" s="139">
        <f>Volumes!F21</f>
        <v>884507</v>
      </c>
      <c r="K29" s="140"/>
      <c r="L29" s="141"/>
      <c r="M29" s="95">
        <f>ROUND(+I29*J29,2)</f>
        <v>3476112.51</v>
      </c>
      <c r="N29" s="52"/>
    </row>
    <row r="30" spans="1:13" ht="15">
      <c r="A30" s="40"/>
      <c r="B30" s="12" t="s">
        <v>150</v>
      </c>
      <c r="C30" s="12"/>
      <c r="D30" s="12"/>
      <c r="E30" s="12"/>
      <c r="F30" s="12"/>
      <c r="G30" s="41"/>
      <c r="H30" s="12"/>
      <c r="I30" s="41"/>
      <c r="J30" s="12"/>
      <c r="K30" s="12"/>
      <c r="L30" s="41"/>
      <c r="M30" s="41"/>
    </row>
    <row r="31" spans="1:13" ht="11.25" customHeight="1">
      <c r="A31" s="72"/>
      <c r="B31" s="9"/>
      <c r="C31" s="9"/>
      <c r="D31" s="9"/>
      <c r="E31" s="9"/>
      <c r="F31" s="9"/>
      <c r="G31" s="91"/>
      <c r="H31" s="9"/>
      <c r="I31" s="91"/>
      <c r="J31" s="9"/>
      <c r="K31" s="9"/>
      <c r="L31" s="91"/>
      <c r="M31" s="53"/>
    </row>
    <row r="32" spans="1:13" ht="15">
      <c r="A32" s="96" t="s">
        <v>151</v>
      </c>
      <c r="B32" s="37"/>
      <c r="C32" s="37"/>
      <c r="D32" s="37"/>
      <c r="E32" s="37"/>
      <c r="F32" s="37"/>
      <c r="G32" s="38"/>
      <c r="H32" s="37"/>
      <c r="I32" s="38"/>
      <c r="J32" s="37"/>
      <c r="K32" s="37"/>
      <c r="L32" s="38"/>
      <c r="M32" s="92"/>
    </row>
    <row r="33" spans="1:13" ht="11.25" customHeight="1">
      <c r="A33" s="40"/>
      <c r="G33" s="41"/>
      <c r="H33" s="12"/>
      <c r="I33" s="41"/>
      <c r="J33" s="12"/>
      <c r="K33" s="12"/>
      <c r="L33" s="41"/>
      <c r="M33" s="42"/>
    </row>
    <row r="34" spans="1:13" ht="15">
      <c r="A34" s="72" t="s">
        <v>152</v>
      </c>
      <c r="B34" s="9"/>
      <c r="C34" s="9"/>
      <c r="G34" s="41"/>
      <c r="H34" s="12"/>
      <c r="I34" s="41"/>
      <c r="J34" s="12"/>
      <c r="K34" s="12"/>
      <c r="L34" s="41"/>
      <c r="M34" s="42"/>
    </row>
    <row r="35" spans="1:13" ht="21" customHeight="1">
      <c r="A35" s="40"/>
      <c r="B35" s="4" t="s">
        <v>153</v>
      </c>
      <c r="G35" s="41"/>
      <c r="H35" s="12"/>
      <c r="I35" s="41"/>
      <c r="J35" s="12"/>
      <c r="K35" s="12"/>
      <c r="L35" s="41"/>
      <c r="M35" s="42"/>
    </row>
    <row r="36" spans="1:13" ht="15">
      <c r="A36" s="40"/>
      <c r="B36" s="12" t="s">
        <v>154</v>
      </c>
      <c r="C36" s="12"/>
      <c r="D36" s="12"/>
      <c r="E36" s="12"/>
      <c r="F36" s="12"/>
      <c r="G36" s="41"/>
      <c r="H36" s="12"/>
      <c r="I36" s="41"/>
      <c r="J36" s="12"/>
      <c r="K36" s="12"/>
      <c r="L36" s="41"/>
      <c r="M36" s="41"/>
    </row>
    <row r="37" spans="1:13" ht="11.25" customHeight="1">
      <c r="A37" s="72"/>
      <c r="B37" s="9"/>
      <c r="C37" s="9"/>
      <c r="D37" s="9"/>
      <c r="E37" s="9"/>
      <c r="F37" s="9"/>
      <c r="G37" s="91"/>
      <c r="H37" s="9"/>
      <c r="I37" s="91"/>
      <c r="J37" s="9"/>
      <c r="K37" s="9"/>
      <c r="L37" s="91"/>
      <c r="M37" s="53"/>
    </row>
    <row r="38" spans="1:13" ht="15">
      <c r="A38" s="96" t="s">
        <v>155</v>
      </c>
      <c r="B38" s="37"/>
      <c r="C38" s="37"/>
      <c r="D38" s="37"/>
      <c r="E38" s="37"/>
      <c r="F38" s="37"/>
      <c r="G38" s="38"/>
      <c r="H38" s="37"/>
      <c r="I38" s="38"/>
      <c r="J38" s="37"/>
      <c r="K38" s="37"/>
      <c r="L38" s="38"/>
      <c r="M38" s="92"/>
    </row>
    <row r="39" spans="7:13" ht="15">
      <c r="G39" s="12"/>
      <c r="H39" s="12"/>
      <c r="I39" s="12"/>
      <c r="J39" s="12"/>
      <c r="K39" s="12"/>
      <c r="L39" s="41"/>
      <c r="M39" s="42"/>
    </row>
    <row r="40" spans="7:13" ht="15.75" thickBot="1">
      <c r="G40" s="12"/>
      <c r="H40" s="12"/>
      <c r="I40" s="12"/>
      <c r="J40" s="12"/>
      <c r="K40" s="12"/>
      <c r="L40" s="41"/>
      <c r="M40" s="42"/>
    </row>
    <row r="41" spans="1:13" ht="19.5" customHeight="1" thickBot="1">
      <c r="A41" s="59" t="s">
        <v>156</v>
      </c>
      <c r="B41" s="59"/>
      <c r="C41" s="59"/>
      <c r="D41" s="59"/>
      <c r="E41" s="59"/>
      <c r="F41" s="59"/>
      <c r="G41" s="59"/>
      <c r="H41" s="59"/>
      <c r="I41" s="59"/>
      <c r="L41" s="12"/>
      <c r="M41" s="97">
        <f>+M29</f>
        <v>3476112.51</v>
      </c>
    </row>
    <row r="45" ht="15">
      <c r="M45" s="12"/>
    </row>
    <row r="46" ht="15">
      <c r="A46" s="4" t="s">
        <v>157</v>
      </c>
    </row>
  </sheetData>
  <sheetProtection/>
  <mergeCells count="13">
    <mergeCell ref="H19:I19"/>
    <mergeCell ref="J19:L19"/>
    <mergeCell ref="A20:G20"/>
    <mergeCell ref="H20:I20"/>
    <mergeCell ref="J20:L20"/>
    <mergeCell ref="J29:L29"/>
    <mergeCell ref="A3:M3"/>
    <mergeCell ref="A4:M4"/>
    <mergeCell ref="A5:M5"/>
    <mergeCell ref="D7:J7"/>
    <mergeCell ref="K7:L7"/>
    <mergeCell ref="C8:J8"/>
    <mergeCell ref="K8:L8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0">
      <selection activeCell="P20" sqref="P20:P21"/>
    </sheetView>
  </sheetViews>
  <sheetFormatPr defaultColWidth="9.140625" defaultRowHeight="12.75"/>
  <cols>
    <col min="1" max="1" width="3.7109375" style="4" customWidth="1"/>
    <col min="2" max="2" width="9.140625" style="4" customWidth="1"/>
    <col min="3" max="3" width="14.140625" style="4" customWidth="1"/>
    <col min="4" max="6" width="9.140625" style="4" customWidth="1"/>
    <col min="7" max="7" width="10.57421875" style="4" customWidth="1"/>
    <col min="8" max="9" width="9.140625" style="4" customWidth="1"/>
    <col min="10" max="10" width="13.7109375" style="4" customWidth="1"/>
    <col min="11" max="11" width="1.8515625" style="4" customWidth="1"/>
    <col min="12" max="16384" width="9.140625" style="4" customWidth="1"/>
  </cols>
  <sheetData>
    <row r="1" ht="15">
      <c r="J1" s="16" t="s">
        <v>98</v>
      </c>
    </row>
    <row r="3" spans="1:10" ht="18.75" customHeight="1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ht="18.75" customHeight="1">
      <c r="A4" s="127" t="s">
        <v>36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0" ht="18.75" customHeight="1">
      <c r="A5" s="127" t="s">
        <v>99</v>
      </c>
      <c r="B5" s="127"/>
      <c r="C5" s="127"/>
      <c r="D5" s="127"/>
      <c r="E5" s="127"/>
      <c r="F5" s="127"/>
      <c r="G5" s="127"/>
      <c r="H5" s="127"/>
      <c r="I5" s="127"/>
      <c r="J5" s="127"/>
    </row>
    <row r="7" spans="3:7" ht="15">
      <c r="C7" s="142" t="s">
        <v>100</v>
      </c>
      <c r="D7" s="142"/>
      <c r="E7" s="142"/>
      <c r="F7" s="142"/>
      <c r="G7" s="81" t="s">
        <v>213</v>
      </c>
    </row>
    <row r="8" spans="1:10" ht="15">
      <c r="A8" s="9"/>
      <c r="B8" s="9"/>
      <c r="C8" s="9"/>
      <c r="D8" s="9"/>
      <c r="E8" s="9"/>
      <c r="F8" s="9"/>
      <c r="G8" s="9" t="s">
        <v>186</v>
      </c>
      <c r="H8" s="9"/>
      <c r="I8" s="9"/>
      <c r="J8" s="9"/>
    </row>
    <row r="9" spans="1:10" ht="15">
      <c r="A9" s="131" t="s">
        <v>39</v>
      </c>
      <c r="B9" s="132"/>
      <c r="C9" s="132"/>
      <c r="D9" s="132"/>
      <c r="E9" s="132"/>
      <c r="F9" s="132"/>
      <c r="G9" s="132"/>
      <c r="H9" s="37"/>
      <c r="I9" s="73" t="s">
        <v>40</v>
      </c>
      <c r="J9" s="39" t="s">
        <v>41</v>
      </c>
    </row>
    <row r="10" spans="1:10" ht="9" customHeight="1">
      <c r="A10" s="40"/>
      <c r="I10" s="41"/>
      <c r="J10" s="41"/>
    </row>
    <row r="11" spans="1:10" ht="15">
      <c r="A11" s="40" t="s">
        <v>101</v>
      </c>
      <c r="G11" s="81" t="str">
        <f>G7</f>
        <v>01/31/21</v>
      </c>
      <c r="I11" s="43" t="s">
        <v>74</v>
      </c>
      <c r="J11" s="67"/>
    </row>
    <row r="12" spans="1:10" ht="9" customHeight="1">
      <c r="A12" s="40"/>
      <c r="I12" s="43"/>
      <c r="J12" s="67"/>
    </row>
    <row r="13" spans="1:10" ht="15">
      <c r="A13" s="40" t="s">
        <v>102</v>
      </c>
      <c r="G13" s="81" t="str">
        <f>G7</f>
        <v>01/31/21</v>
      </c>
      <c r="I13" s="43" t="s">
        <v>74</v>
      </c>
      <c r="J13" s="64"/>
    </row>
    <row r="14" spans="1:10" ht="9" customHeight="1">
      <c r="A14" s="40"/>
      <c r="I14" s="43"/>
      <c r="J14" s="41"/>
    </row>
    <row r="15" spans="1:10" ht="15">
      <c r="A15" s="40" t="s">
        <v>103</v>
      </c>
      <c r="I15" s="43" t="s">
        <v>104</v>
      </c>
      <c r="J15" s="69" t="e">
        <f>ROUND(J11/J13,4)</f>
        <v>#DIV/0!</v>
      </c>
    </row>
    <row r="16" spans="1:10" ht="9" customHeight="1">
      <c r="A16" s="40"/>
      <c r="I16" s="43"/>
      <c r="J16" s="41"/>
    </row>
    <row r="17" spans="1:10" ht="15">
      <c r="A17" s="40" t="s">
        <v>105</v>
      </c>
      <c r="I17" s="43" t="s">
        <v>44</v>
      </c>
      <c r="J17" s="82">
        <v>0</v>
      </c>
    </row>
    <row r="18" spans="1:10" ht="9" customHeight="1">
      <c r="A18" s="40"/>
      <c r="I18" s="43"/>
      <c r="J18" s="44"/>
    </row>
    <row r="19" spans="1:10" ht="15">
      <c r="A19" s="40" t="s">
        <v>106</v>
      </c>
      <c r="I19" s="43" t="s">
        <v>44</v>
      </c>
      <c r="J19" s="82" t="e">
        <f>J17*J15</f>
        <v>#DIV/0!</v>
      </c>
    </row>
    <row r="20" spans="1:10" ht="10.5" customHeight="1">
      <c r="A20" s="40"/>
      <c r="I20" s="43"/>
      <c r="J20" s="44"/>
    </row>
    <row r="21" spans="1:10" ht="15">
      <c r="A21" s="40" t="s">
        <v>107</v>
      </c>
      <c r="I21" s="43" t="s">
        <v>44</v>
      </c>
      <c r="J21" s="82"/>
    </row>
    <row r="22" spans="1:10" ht="9" customHeight="1">
      <c r="A22" s="40"/>
      <c r="I22" s="43"/>
      <c r="J22" s="41"/>
    </row>
    <row r="23" spans="1:10" ht="15">
      <c r="A23" s="40" t="s">
        <v>108</v>
      </c>
      <c r="I23" s="43" t="s">
        <v>44</v>
      </c>
      <c r="J23" s="44" t="e">
        <f>J19+J21</f>
        <v>#DIV/0!</v>
      </c>
    </row>
    <row r="24" spans="1:10" ht="9" customHeight="1">
      <c r="A24" s="40"/>
      <c r="I24" s="43"/>
      <c r="J24" s="41"/>
    </row>
    <row r="25" spans="1:10" ht="15">
      <c r="A25" s="40" t="s">
        <v>109</v>
      </c>
      <c r="I25" s="43"/>
      <c r="J25" s="70">
        <v>1.055</v>
      </c>
    </row>
    <row r="26" spans="1:10" ht="9" customHeight="1">
      <c r="A26" s="40"/>
      <c r="I26" s="43"/>
      <c r="J26" s="41"/>
    </row>
    <row r="27" spans="1:10" ht="15">
      <c r="A27" s="40" t="s">
        <v>110</v>
      </c>
      <c r="G27" s="143"/>
      <c r="H27" s="143"/>
      <c r="I27" s="43" t="s">
        <v>44</v>
      </c>
      <c r="J27" s="44" t="e">
        <f>J23*J25</f>
        <v>#DIV/0!</v>
      </c>
    </row>
    <row r="28" spans="1:10" ht="9" customHeight="1">
      <c r="A28" s="40"/>
      <c r="I28" s="43"/>
      <c r="J28" s="41"/>
    </row>
    <row r="29" spans="1:10" ht="15.75" thickBot="1">
      <c r="A29" s="40" t="s">
        <v>101</v>
      </c>
      <c r="G29" s="81" t="str">
        <f>G7</f>
        <v>01/31/21</v>
      </c>
      <c r="I29" s="43" t="s">
        <v>74</v>
      </c>
      <c r="J29" s="62">
        <f>J11</f>
        <v>0</v>
      </c>
    </row>
    <row r="30" spans="1:10" ht="9" customHeight="1">
      <c r="A30" s="40"/>
      <c r="I30" s="48"/>
      <c r="J30" s="83"/>
    </row>
    <row r="31" spans="1:10" ht="16.5" thickBot="1">
      <c r="A31" s="54" t="s">
        <v>111</v>
      </c>
      <c r="B31" s="55"/>
      <c r="C31" s="55"/>
      <c r="D31" s="55"/>
      <c r="E31" s="55"/>
      <c r="F31" s="55"/>
      <c r="G31" s="9"/>
      <c r="H31" s="9"/>
      <c r="I31" s="74" t="s">
        <v>85</v>
      </c>
      <c r="J31" s="84"/>
    </row>
    <row r="34" spans="1:10" ht="15">
      <c r="A34" s="130" t="s">
        <v>112</v>
      </c>
      <c r="B34" s="130"/>
      <c r="C34" s="130"/>
      <c r="D34" s="130"/>
      <c r="E34" s="130"/>
      <c r="F34" s="130"/>
      <c r="G34" s="130"/>
      <c r="H34" s="130"/>
      <c r="I34" s="130"/>
      <c r="J34" s="130"/>
    </row>
    <row r="35" spans="2:9" ht="15">
      <c r="B35" s="142" t="s">
        <v>113</v>
      </c>
      <c r="C35" s="142"/>
      <c r="D35" s="142"/>
      <c r="E35" s="142"/>
      <c r="F35" s="142"/>
      <c r="G35" s="142"/>
      <c r="H35" s="81" t="str">
        <f>G7</f>
        <v>01/31/21</v>
      </c>
      <c r="I35" s="85"/>
    </row>
    <row r="36" spans="1:10" ht="15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ht="15">
      <c r="A37" s="131" t="s">
        <v>39</v>
      </c>
      <c r="B37" s="132"/>
      <c r="C37" s="132"/>
      <c r="D37" s="132"/>
      <c r="E37" s="132"/>
      <c r="F37" s="132"/>
      <c r="G37" s="132"/>
      <c r="H37" s="37"/>
      <c r="I37" s="39" t="s">
        <v>40</v>
      </c>
      <c r="J37" s="39" t="s">
        <v>41</v>
      </c>
    </row>
    <row r="38" spans="1:10" ht="9" customHeight="1">
      <c r="A38" s="40"/>
      <c r="I38" s="41"/>
      <c r="J38" s="41"/>
    </row>
    <row r="39" spans="1:10" ht="15">
      <c r="A39" s="40" t="s">
        <v>114</v>
      </c>
      <c r="I39" s="12"/>
      <c r="J39" s="42"/>
    </row>
    <row r="40" spans="1:10" ht="15">
      <c r="A40" s="40"/>
      <c r="B40" s="9"/>
      <c r="C40" s="9"/>
      <c r="D40" s="9"/>
      <c r="E40" s="9"/>
      <c r="F40" s="9"/>
      <c r="G40" s="9"/>
      <c r="I40" s="48" t="s">
        <v>44</v>
      </c>
      <c r="J40" s="49"/>
    </row>
    <row r="41" spans="1:10" ht="15">
      <c r="A41" s="40"/>
      <c r="B41" s="12"/>
      <c r="C41" s="12"/>
      <c r="D41" s="12"/>
      <c r="E41" s="12"/>
      <c r="F41" s="12"/>
      <c r="G41" s="12"/>
      <c r="I41" s="41"/>
      <c r="J41" s="49"/>
    </row>
    <row r="42" spans="1:10" ht="15">
      <c r="A42" s="40"/>
      <c r="B42" s="4" t="s">
        <v>115</v>
      </c>
      <c r="I42" s="43" t="s">
        <v>44</v>
      </c>
      <c r="J42" s="50">
        <f>J40</f>
        <v>0</v>
      </c>
    </row>
    <row r="43" spans="1:10" ht="15">
      <c r="A43" s="40"/>
      <c r="I43" s="41"/>
      <c r="J43" s="44"/>
    </row>
    <row r="44" spans="1:10" ht="15">
      <c r="A44" s="40" t="s">
        <v>116</v>
      </c>
      <c r="I44" s="12"/>
      <c r="J44" s="49"/>
    </row>
    <row r="45" spans="1:10" ht="15">
      <c r="A45" s="40"/>
      <c r="B45" s="9"/>
      <c r="C45" s="9"/>
      <c r="D45" s="9"/>
      <c r="E45" s="9"/>
      <c r="F45" s="9"/>
      <c r="G45" s="9"/>
      <c r="I45" s="48" t="s">
        <v>44</v>
      </c>
      <c r="J45" s="49"/>
    </row>
    <row r="46" spans="1:10" ht="15">
      <c r="A46" s="40"/>
      <c r="B46" s="12"/>
      <c r="C46" s="12"/>
      <c r="D46" s="12"/>
      <c r="E46" s="12"/>
      <c r="F46" s="12"/>
      <c r="G46" s="12"/>
      <c r="I46" s="41"/>
      <c r="J46" s="82"/>
    </row>
    <row r="47" spans="1:10" ht="15">
      <c r="A47" s="72"/>
      <c r="B47" s="9" t="s">
        <v>117</v>
      </c>
      <c r="C47" s="9"/>
      <c r="D47" s="9"/>
      <c r="E47" s="9"/>
      <c r="F47" s="9"/>
      <c r="G47" s="9"/>
      <c r="H47" s="9"/>
      <c r="I47" s="73" t="s">
        <v>44</v>
      </c>
      <c r="J47" s="50">
        <f>J42+J45</f>
        <v>0</v>
      </c>
    </row>
  </sheetData>
  <sheetProtection/>
  <mergeCells count="9">
    <mergeCell ref="A34:J34"/>
    <mergeCell ref="B35:G35"/>
    <mergeCell ref="A37:G37"/>
    <mergeCell ref="A3:J3"/>
    <mergeCell ref="A4:J4"/>
    <mergeCell ref="A5:J5"/>
    <mergeCell ref="C7:F7"/>
    <mergeCell ref="A9:G9"/>
    <mergeCell ref="G27:H27"/>
  </mergeCells>
  <printOptions/>
  <pageMargins left="0.49" right="0.25" top="0.25" bottom="0.25" header="0.5" footer="0.5"/>
  <pageSetup horizontalDpi="600" verticalDpi="600" orientation="portrait" r:id="rId1"/>
  <ignoredErrors>
    <ignoredError sqref="J15 J19 J23 J27" evalError="1"/>
    <ignoredError sqref="G7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6">
      <selection activeCell="G24" sqref="G24"/>
    </sheetView>
  </sheetViews>
  <sheetFormatPr defaultColWidth="9.140625" defaultRowHeight="12.75"/>
  <cols>
    <col min="1" max="1" width="3.28125" style="4" customWidth="1"/>
    <col min="2" max="2" width="9.140625" style="4" customWidth="1"/>
    <col min="3" max="3" width="5.8515625" style="4" customWidth="1"/>
    <col min="4" max="4" width="20.421875" style="4" customWidth="1"/>
    <col min="5" max="5" width="6.7109375" style="4" customWidth="1"/>
    <col min="6" max="6" width="7.57421875" style="4" customWidth="1"/>
    <col min="7" max="8" width="16.7109375" style="4" customWidth="1"/>
    <col min="9" max="9" width="17.140625" style="4" customWidth="1"/>
    <col min="10" max="16384" width="9.140625" style="4" customWidth="1"/>
  </cols>
  <sheetData>
    <row r="1" ht="15">
      <c r="I1" s="16" t="s">
        <v>69</v>
      </c>
    </row>
    <row r="3" spans="1:9" ht="18.75" customHeight="1">
      <c r="A3" s="127" t="s">
        <v>0</v>
      </c>
      <c r="B3" s="127"/>
      <c r="C3" s="127"/>
      <c r="D3" s="127"/>
      <c r="E3" s="127"/>
      <c r="F3" s="127"/>
      <c r="G3" s="127"/>
      <c r="H3" s="127"/>
      <c r="I3" s="127"/>
    </row>
    <row r="4" spans="1:9" ht="18.75" customHeight="1">
      <c r="A4" s="127" t="s">
        <v>36</v>
      </c>
      <c r="B4" s="127"/>
      <c r="C4" s="127"/>
      <c r="D4" s="127"/>
      <c r="E4" s="127"/>
      <c r="F4" s="127"/>
      <c r="G4" s="127"/>
      <c r="H4" s="127"/>
      <c r="I4" s="127"/>
    </row>
    <row r="5" spans="1:9" ht="18.75" customHeight="1">
      <c r="A5" s="127" t="s">
        <v>70</v>
      </c>
      <c r="B5" s="127"/>
      <c r="C5" s="127"/>
      <c r="D5" s="127"/>
      <c r="E5" s="127"/>
      <c r="F5" s="127"/>
      <c r="G5" s="127"/>
      <c r="H5" s="127"/>
      <c r="I5" s="127"/>
    </row>
    <row r="7" spans="4:8" ht="15">
      <c r="D7" s="142" t="s">
        <v>71</v>
      </c>
      <c r="E7" s="142"/>
      <c r="F7" s="142"/>
      <c r="G7" s="142"/>
      <c r="H7" s="60" t="s">
        <v>213</v>
      </c>
    </row>
    <row r="8" spans="7:8" ht="15">
      <c r="G8" s="12"/>
      <c r="H8" s="12"/>
    </row>
    <row r="10" spans="1:9" ht="15">
      <c r="A10" s="131" t="s">
        <v>39</v>
      </c>
      <c r="B10" s="132"/>
      <c r="C10" s="132"/>
      <c r="D10" s="132"/>
      <c r="E10" s="37"/>
      <c r="F10" s="39" t="s">
        <v>40</v>
      </c>
      <c r="G10" s="39" t="s">
        <v>32</v>
      </c>
      <c r="H10" s="39" t="s">
        <v>209</v>
      </c>
      <c r="I10" s="39" t="s">
        <v>214</v>
      </c>
    </row>
    <row r="11" spans="1:9" ht="10.5" customHeight="1">
      <c r="A11" s="40"/>
      <c r="F11" s="43"/>
      <c r="G11" s="41"/>
      <c r="H11" s="41"/>
      <c r="I11" s="41"/>
    </row>
    <row r="12" spans="1:9" ht="15">
      <c r="A12" s="61" t="s">
        <v>72</v>
      </c>
      <c r="B12" s="7"/>
      <c r="C12" s="7"/>
      <c r="D12" s="7"/>
      <c r="F12" s="43"/>
      <c r="G12" s="41"/>
      <c r="H12" s="41"/>
      <c r="I12" s="41"/>
    </row>
    <row r="13" spans="1:9" ht="15">
      <c r="A13" s="40"/>
      <c r="B13" s="4" t="s">
        <v>73</v>
      </c>
      <c r="F13" s="43" t="s">
        <v>74</v>
      </c>
      <c r="G13" s="62">
        <f>Volumes!D10</f>
        <v>73003</v>
      </c>
      <c r="H13" s="62">
        <f>Volumes!D9</f>
        <v>123791</v>
      </c>
      <c r="I13" s="62">
        <v>137350</v>
      </c>
    </row>
    <row r="14" spans="1:9" ht="15">
      <c r="A14" s="40"/>
      <c r="B14" s="4" t="s">
        <v>75</v>
      </c>
      <c r="D14" s="9"/>
      <c r="F14" s="43" t="s">
        <v>74</v>
      </c>
      <c r="G14" s="63"/>
      <c r="H14" s="64"/>
      <c r="I14" s="64"/>
    </row>
    <row r="15" spans="1:9" ht="15">
      <c r="A15" s="40" t="s">
        <v>76</v>
      </c>
      <c r="F15" s="43" t="s">
        <v>74</v>
      </c>
      <c r="G15" s="65">
        <f>SUM(G13:G14)</f>
        <v>73003</v>
      </c>
      <c r="H15" s="65">
        <f>SUM(H13:H14)</f>
        <v>123791</v>
      </c>
      <c r="I15" s="65">
        <f>SUM(I13:I14)</f>
        <v>137350</v>
      </c>
    </row>
    <row r="16" spans="1:9" ht="15">
      <c r="A16" s="40"/>
      <c r="F16" s="43"/>
      <c r="G16" s="41"/>
      <c r="H16" s="41"/>
      <c r="I16" s="41"/>
    </row>
    <row r="17" spans="1:9" ht="15">
      <c r="A17" s="61" t="s">
        <v>77</v>
      </c>
      <c r="B17" s="7"/>
      <c r="C17" s="7"/>
      <c r="D17" s="7"/>
      <c r="E17" s="7"/>
      <c r="F17" s="43"/>
      <c r="G17" s="41"/>
      <c r="H17" s="41"/>
      <c r="I17" s="44"/>
    </row>
    <row r="18" spans="1:9" ht="15">
      <c r="A18" s="40"/>
      <c r="B18" s="4" t="s">
        <v>73</v>
      </c>
      <c r="F18" s="43" t="s">
        <v>44</v>
      </c>
      <c r="G18" s="44">
        <v>284253.26</v>
      </c>
      <c r="H18" s="44">
        <v>464627.48</v>
      </c>
      <c r="I18" s="44">
        <v>476472.62</v>
      </c>
    </row>
    <row r="19" spans="1:9" ht="15">
      <c r="A19" s="40"/>
      <c r="B19" s="4" t="s">
        <v>78</v>
      </c>
      <c r="D19" s="9"/>
      <c r="F19" s="43"/>
      <c r="G19" s="44"/>
      <c r="H19" s="44"/>
      <c r="I19" s="44"/>
    </row>
    <row r="20" spans="1:9" ht="15">
      <c r="A20" s="40" t="s">
        <v>79</v>
      </c>
      <c r="F20" s="43" t="s">
        <v>44</v>
      </c>
      <c r="G20" s="66">
        <f>SUM(G18:G19)</f>
        <v>284253.26</v>
      </c>
      <c r="H20" s="66">
        <f>SUM(H18:H19)</f>
        <v>464627.48</v>
      </c>
      <c r="I20" s="66">
        <f>SUM(I18:I19)</f>
        <v>476472.62</v>
      </c>
    </row>
    <row r="21" spans="1:9" ht="15">
      <c r="A21" s="40"/>
      <c r="F21" s="43"/>
      <c r="G21" s="41"/>
      <c r="H21" s="41"/>
      <c r="I21" s="41"/>
    </row>
    <row r="22" spans="1:9" ht="15">
      <c r="A22" s="61" t="s">
        <v>80</v>
      </c>
      <c r="B22" s="7"/>
      <c r="C22" s="7"/>
      <c r="F22" s="43"/>
      <c r="G22" s="41"/>
      <c r="H22" s="41"/>
      <c r="I22" s="41"/>
    </row>
    <row r="23" spans="1:9" ht="15">
      <c r="A23" s="40"/>
      <c r="B23" s="4" t="s">
        <v>81</v>
      </c>
      <c r="F23" s="43" t="s">
        <v>74</v>
      </c>
      <c r="G23" s="67">
        <f>Volumes!F30</f>
        <v>42294</v>
      </c>
      <c r="H23" s="67">
        <f>Volumes!F29</f>
        <v>89578</v>
      </c>
      <c r="I23" s="67">
        <f>Volumes!F28</f>
        <v>82831</v>
      </c>
    </row>
    <row r="24" spans="1:9" ht="15">
      <c r="A24" s="40"/>
      <c r="B24" s="4" t="s">
        <v>82</v>
      </c>
      <c r="F24" s="43" t="s">
        <v>74</v>
      </c>
      <c r="G24" s="67">
        <f>Volumes!D30</f>
        <v>23954</v>
      </c>
      <c r="H24" s="67">
        <f>Volumes!D29</f>
        <v>42877</v>
      </c>
      <c r="I24" s="67">
        <f>Volumes!D28</f>
        <v>39918</v>
      </c>
    </row>
    <row r="25" spans="1:9" ht="15">
      <c r="A25" s="40" t="s">
        <v>83</v>
      </c>
      <c r="F25" s="43" t="s">
        <v>74</v>
      </c>
      <c r="G25" s="68">
        <f>SUM(G23:G24)</f>
        <v>66248</v>
      </c>
      <c r="H25" s="68">
        <f>SUM(H23:H24)</f>
        <v>132455</v>
      </c>
      <c r="I25" s="68">
        <f>SUM(I23:I24)</f>
        <v>122749</v>
      </c>
    </row>
    <row r="26" spans="1:9" ht="15">
      <c r="A26" s="40"/>
      <c r="F26" s="43"/>
      <c r="G26" s="41"/>
      <c r="H26" s="41"/>
      <c r="I26" s="41"/>
    </row>
    <row r="27" spans="1:9" ht="15">
      <c r="A27" s="40" t="s">
        <v>84</v>
      </c>
      <c r="F27" s="43" t="s">
        <v>85</v>
      </c>
      <c r="G27" s="69">
        <f>ROUND(G20/G25,4)</f>
        <v>4.2907</v>
      </c>
      <c r="H27" s="69">
        <f>ROUND(H20/H25,4)</f>
        <v>3.5078</v>
      </c>
      <c r="I27" s="69">
        <f>ROUND(I20/I25,4)</f>
        <v>3.8817</v>
      </c>
    </row>
    <row r="28" spans="1:9" ht="15">
      <c r="A28" s="40" t="s">
        <v>86</v>
      </c>
      <c r="F28" s="43" t="s">
        <v>85</v>
      </c>
      <c r="G28" s="70">
        <v>4.1501</v>
      </c>
      <c r="H28" s="71">
        <v>3.9905</v>
      </c>
      <c r="I28" s="71">
        <v>3.65</v>
      </c>
    </row>
    <row r="29" spans="1:9" ht="15">
      <c r="A29" s="40" t="s">
        <v>87</v>
      </c>
      <c r="F29" s="43" t="s">
        <v>85</v>
      </c>
      <c r="G29" s="69">
        <f>ROUND(G27-G28,4)</f>
        <v>0.1406</v>
      </c>
      <c r="H29" s="69">
        <f>ROUND(H27-H28,4)</f>
        <v>-0.4827</v>
      </c>
      <c r="I29" s="69">
        <f>ROUND(I27-I28,4)</f>
        <v>0.2317</v>
      </c>
    </row>
    <row r="30" spans="1:9" ht="15">
      <c r="A30" s="40" t="s">
        <v>88</v>
      </c>
      <c r="F30" s="43" t="s">
        <v>74</v>
      </c>
      <c r="G30" s="67">
        <f>+G23</f>
        <v>42294</v>
      </c>
      <c r="H30" s="67">
        <f>+H23</f>
        <v>89578</v>
      </c>
      <c r="I30" s="67">
        <f>+I23</f>
        <v>82831</v>
      </c>
    </row>
    <row r="31" spans="1:9" ht="15">
      <c r="A31" s="72" t="s">
        <v>89</v>
      </c>
      <c r="B31" s="9"/>
      <c r="C31" s="9"/>
      <c r="D31" s="9"/>
      <c r="E31" s="9"/>
      <c r="F31" s="73" t="s">
        <v>44</v>
      </c>
      <c r="G31" s="66">
        <f>ROUND(G29*G30,2)</f>
        <v>5946.54</v>
      </c>
      <c r="H31" s="66">
        <f>ROUND(H29*H30,2)</f>
        <v>-43239.3</v>
      </c>
      <c r="I31" s="66">
        <f>ROUND(I29*I30,2)</f>
        <v>19191.94</v>
      </c>
    </row>
    <row r="33" spans="1:9" ht="15">
      <c r="A33" s="9"/>
      <c r="B33" s="9"/>
      <c r="C33" s="9"/>
      <c r="D33" s="9"/>
      <c r="E33" s="9"/>
      <c r="F33" s="9"/>
      <c r="G33" s="9"/>
      <c r="H33" s="74"/>
      <c r="I33" s="74"/>
    </row>
    <row r="34" spans="1:9" ht="15">
      <c r="A34" s="128" t="s">
        <v>39</v>
      </c>
      <c r="B34" s="129"/>
      <c r="C34" s="129"/>
      <c r="D34" s="129"/>
      <c r="E34" s="129"/>
      <c r="F34" s="9"/>
      <c r="G34" s="9"/>
      <c r="H34" s="76" t="s">
        <v>90</v>
      </c>
      <c r="I34" s="73" t="s">
        <v>91</v>
      </c>
    </row>
    <row r="35" spans="1:9" ht="15">
      <c r="A35" s="40" t="s">
        <v>92</v>
      </c>
      <c r="B35" s="12"/>
      <c r="C35" s="12"/>
      <c r="D35" s="12"/>
      <c r="E35" s="12"/>
      <c r="F35" s="12"/>
      <c r="G35" s="12"/>
      <c r="H35" s="77" t="s">
        <v>93</v>
      </c>
      <c r="I35" s="66">
        <f>+G31+H31+I31</f>
        <v>-18100.820000000003</v>
      </c>
    </row>
    <row r="36" spans="1:9" ht="15">
      <c r="A36" s="120" t="s">
        <v>200</v>
      </c>
      <c r="B36" s="12"/>
      <c r="C36" s="12"/>
      <c r="D36" s="12"/>
      <c r="E36" s="12"/>
      <c r="F36" s="12"/>
      <c r="G36" s="12"/>
      <c r="H36" s="77"/>
      <c r="I36" s="50">
        <f>'Sch 4'!M36</f>
        <v>-357.2672999999995</v>
      </c>
    </row>
    <row r="37" spans="1:9" ht="15">
      <c r="A37" s="120" t="s">
        <v>201</v>
      </c>
      <c r="B37" s="12"/>
      <c r="C37" s="12"/>
      <c r="D37" s="12"/>
      <c r="E37" s="12"/>
      <c r="F37" s="12"/>
      <c r="G37" s="12"/>
      <c r="H37" s="77"/>
      <c r="I37" s="82">
        <f>SUM(I35:I36)</f>
        <v>-18458.087300000003</v>
      </c>
    </row>
    <row r="38" spans="1:9" ht="15.75" thickBot="1">
      <c r="A38" s="40" t="s">
        <v>94</v>
      </c>
      <c r="B38" s="12"/>
      <c r="C38" s="12"/>
      <c r="D38" s="12"/>
      <c r="E38" s="78"/>
      <c r="F38" s="78" t="str">
        <f>H7</f>
        <v>01/31/21</v>
      </c>
      <c r="G38" s="12"/>
      <c r="H38" s="77" t="s">
        <v>95</v>
      </c>
      <c r="I38" s="67">
        <f>'Norm Sales'!N19</f>
        <v>615564.0557204841</v>
      </c>
    </row>
    <row r="39" spans="1:9" ht="16.5" thickBot="1">
      <c r="A39" s="72"/>
      <c r="B39" s="55" t="s">
        <v>96</v>
      </c>
      <c r="C39" s="55"/>
      <c r="D39" s="55"/>
      <c r="E39" s="55"/>
      <c r="F39" s="9"/>
      <c r="G39" s="9"/>
      <c r="H39" s="79" t="s">
        <v>97</v>
      </c>
      <c r="I39" s="80">
        <f>+I37/I38</f>
        <v>-0.02998564833093742</v>
      </c>
    </row>
  </sheetData>
  <sheetProtection/>
  <mergeCells count="6">
    <mergeCell ref="A3:I3"/>
    <mergeCell ref="A4:I4"/>
    <mergeCell ref="A5:I5"/>
    <mergeCell ref="D7:G7"/>
    <mergeCell ref="A10:D10"/>
    <mergeCell ref="A34:E34"/>
  </mergeCells>
  <printOptions/>
  <pageMargins left="0.25" right="0.25" top="0.25" bottom="0.25" header="0.5" footer="0.5"/>
  <pageSetup horizontalDpi="600" verticalDpi="600" orientation="portrait" r:id="rId1"/>
  <ignoredErrors>
    <ignoredError sqref="H7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5.28125" style="4" customWidth="1"/>
    <col min="2" max="2" width="4.00390625" style="4" customWidth="1"/>
    <col min="3" max="3" width="11.421875" style="4" customWidth="1"/>
    <col min="4" max="4" width="9.57421875" style="4" customWidth="1"/>
    <col min="5" max="5" width="10.28125" style="4" customWidth="1"/>
    <col min="6" max="6" width="5.57421875" style="4" customWidth="1"/>
    <col min="7" max="7" width="9.421875" style="4" customWidth="1"/>
    <col min="8" max="8" width="10.8515625" style="4" customWidth="1"/>
    <col min="9" max="9" width="1.421875" style="4" customWidth="1"/>
    <col min="10" max="10" width="9.421875" style="4" customWidth="1"/>
    <col min="11" max="11" width="7.57421875" style="4" customWidth="1"/>
    <col min="12" max="12" width="4.8515625" style="4" customWidth="1"/>
    <col min="13" max="13" width="14.140625" style="4" customWidth="1"/>
    <col min="14" max="14" width="3.57421875" style="4" customWidth="1"/>
    <col min="15" max="16384" width="9.140625" style="4" customWidth="1"/>
  </cols>
  <sheetData>
    <row r="1" ht="15">
      <c r="M1" s="16" t="s">
        <v>35</v>
      </c>
    </row>
    <row r="2" ht="10.5" customHeight="1"/>
    <row r="3" spans="1:13" ht="18.75" customHeight="1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ht="18.75" customHeight="1">
      <c r="A4" s="127" t="s">
        <v>36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3" ht="18.75" customHeight="1">
      <c r="A5" s="127" t="s">
        <v>37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ht="10.5" customHeight="1"/>
    <row r="7" spans="4:10" ht="15">
      <c r="D7" s="130" t="s">
        <v>38</v>
      </c>
      <c r="E7" s="130"/>
      <c r="F7" s="130"/>
      <c r="G7" s="130"/>
      <c r="H7" s="130"/>
      <c r="I7" s="130"/>
      <c r="J7" s="34" t="s">
        <v>213</v>
      </c>
    </row>
    <row r="8" ht="31.5" customHeight="1"/>
    <row r="9" spans="1:13" ht="15">
      <c r="A9" s="131" t="s">
        <v>39</v>
      </c>
      <c r="B9" s="132"/>
      <c r="C9" s="132"/>
      <c r="D9" s="132"/>
      <c r="E9" s="132"/>
      <c r="F9" s="132"/>
      <c r="G9" s="132"/>
      <c r="H9" s="132"/>
      <c r="I9" s="132"/>
      <c r="J9" s="132"/>
      <c r="K9" s="37"/>
      <c r="L9" s="38" t="s">
        <v>40</v>
      </c>
      <c r="M9" s="39" t="s">
        <v>41</v>
      </c>
    </row>
    <row r="10" spans="1:13" ht="10.5" customHeight="1">
      <c r="A10" s="40"/>
      <c r="L10" s="41"/>
      <c r="M10" s="41"/>
    </row>
    <row r="11" spans="1:13" ht="15">
      <c r="A11" s="40" t="s">
        <v>42</v>
      </c>
      <c r="M11" s="42"/>
    </row>
    <row r="12" spans="1:13" ht="15">
      <c r="A12" s="40"/>
      <c r="B12" s="4" t="s">
        <v>43</v>
      </c>
      <c r="L12" s="43" t="s">
        <v>44</v>
      </c>
      <c r="M12" s="44">
        <v>-3430.2</v>
      </c>
    </row>
    <row r="13" spans="1:13" ht="10.5" customHeight="1">
      <c r="A13" s="40"/>
      <c r="L13" s="41"/>
      <c r="M13" s="44"/>
    </row>
    <row r="14" spans="1:13" ht="15">
      <c r="A14" s="40" t="s">
        <v>45</v>
      </c>
      <c r="B14" s="4" t="s">
        <v>46</v>
      </c>
      <c r="G14" s="45">
        <v>-0.0057</v>
      </c>
      <c r="H14" s="4" t="s">
        <v>47</v>
      </c>
      <c r="L14" s="41"/>
      <c r="M14" s="44"/>
    </row>
    <row r="15" spans="1:13" ht="15">
      <c r="A15" s="40"/>
      <c r="B15" s="4" t="s">
        <v>48</v>
      </c>
      <c r="L15" s="41"/>
      <c r="M15" s="44"/>
    </row>
    <row r="16" spans="1:13" ht="15">
      <c r="A16" s="40"/>
      <c r="B16" s="4" t="s">
        <v>49</v>
      </c>
      <c r="E16" s="46">
        <f>Volumes!F41</f>
        <v>539111</v>
      </c>
      <c r="F16" s="4" t="s">
        <v>50</v>
      </c>
      <c r="H16" s="47"/>
      <c r="I16" s="47"/>
      <c r="L16" s="41"/>
      <c r="M16" s="44"/>
    </row>
    <row r="17" spans="1:13" ht="15">
      <c r="A17" s="40"/>
      <c r="B17" s="4" t="s">
        <v>51</v>
      </c>
      <c r="L17" s="41"/>
      <c r="M17" s="44"/>
    </row>
    <row r="18" spans="1:13" ht="15">
      <c r="A18" s="40"/>
      <c r="B18" s="4" t="s">
        <v>52</v>
      </c>
      <c r="L18" s="48" t="s">
        <v>44</v>
      </c>
      <c r="M18" s="49">
        <f>+G14*E16</f>
        <v>-3072.9327000000003</v>
      </c>
    </row>
    <row r="19" spans="1:13" ht="15">
      <c r="A19" s="40"/>
      <c r="L19" s="43"/>
      <c r="M19" s="44"/>
    </row>
    <row r="20" spans="1:13" ht="15">
      <c r="A20" s="40" t="s">
        <v>53</v>
      </c>
      <c r="L20" s="43" t="s">
        <v>44</v>
      </c>
      <c r="M20" s="50">
        <f>+M12-M18</f>
        <v>-357.2672999999995</v>
      </c>
    </row>
    <row r="21" spans="1:13" ht="15">
      <c r="A21" s="40"/>
      <c r="L21" s="41"/>
      <c r="M21" s="44"/>
    </row>
    <row r="22" spans="1:13" ht="15">
      <c r="A22" s="40" t="s">
        <v>54</v>
      </c>
      <c r="L22" s="41"/>
      <c r="M22" s="44"/>
    </row>
    <row r="23" spans="1:13" ht="15">
      <c r="A23" s="40"/>
      <c r="B23" s="4" t="s">
        <v>55</v>
      </c>
      <c r="L23" s="41"/>
      <c r="M23" s="42"/>
    </row>
    <row r="24" spans="1:13" ht="15">
      <c r="A24" s="40"/>
      <c r="B24" s="4" t="s">
        <v>56</v>
      </c>
      <c r="L24" s="43" t="s">
        <v>44</v>
      </c>
      <c r="M24" s="44">
        <v>0</v>
      </c>
    </row>
    <row r="25" spans="1:13" ht="10.5" customHeight="1">
      <c r="A25" s="40"/>
      <c r="L25" s="41"/>
      <c r="M25" s="44"/>
    </row>
    <row r="26" spans="1:13" ht="15">
      <c r="A26" s="40" t="s">
        <v>45</v>
      </c>
      <c r="B26" s="4" t="s">
        <v>57</v>
      </c>
      <c r="L26" s="41"/>
      <c r="M26" s="44"/>
    </row>
    <row r="27" spans="1:13" ht="15">
      <c r="A27" s="40"/>
      <c r="B27" s="4" t="s">
        <v>58</v>
      </c>
      <c r="D27" s="51">
        <v>0</v>
      </c>
      <c r="E27" s="4" t="s">
        <v>59</v>
      </c>
      <c r="L27" s="41"/>
      <c r="M27" s="44"/>
    </row>
    <row r="28" spans="1:13" ht="15">
      <c r="A28" s="40"/>
      <c r="B28" s="4" t="s">
        <v>60</v>
      </c>
      <c r="L28" s="41"/>
      <c r="M28" s="44"/>
    </row>
    <row r="29" spans="1:13" ht="15">
      <c r="A29" s="40"/>
      <c r="B29" s="4" t="s">
        <v>61</v>
      </c>
      <c r="C29" s="46">
        <f>Volumes!F41</f>
        <v>539111</v>
      </c>
      <c r="D29" s="52" t="s">
        <v>62</v>
      </c>
      <c r="E29" s="52"/>
      <c r="F29" s="52"/>
      <c r="G29" s="52"/>
      <c r="L29" s="41"/>
      <c r="M29" s="41"/>
    </row>
    <row r="30" spans="1:13" ht="15">
      <c r="A30" s="40"/>
      <c r="B30" s="4" t="s">
        <v>63</v>
      </c>
      <c r="L30" s="41"/>
      <c r="M30" s="41"/>
    </row>
    <row r="31" spans="1:13" ht="15">
      <c r="A31" s="40"/>
      <c r="B31" s="4" t="s">
        <v>64</v>
      </c>
      <c r="L31" s="43" t="s">
        <v>44</v>
      </c>
      <c r="M31" s="44">
        <f>D27*C29</f>
        <v>0</v>
      </c>
    </row>
    <row r="32" spans="1:13" ht="15">
      <c r="A32" s="40"/>
      <c r="L32" s="41"/>
      <c r="M32" s="53"/>
    </row>
    <row r="33" spans="1:13" ht="15">
      <c r="A33" s="40" t="s">
        <v>65</v>
      </c>
      <c r="L33" s="43" t="s">
        <v>44</v>
      </c>
      <c r="M33" s="50">
        <f>M24-M31</f>
        <v>0</v>
      </c>
    </row>
    <row r="34" spans="1:13" ht="15">
      <c r="A34" s="40"/>
      <c r="L34" s="41"/>
      <c r="M34" s="41"/>
    </row>
    <row r="35" spans="1:13" ht="15.75" thickBot="1">
      <c r="A35" s="40"/>
      <c r="L35" s="41"/>
      <c r="M35" s="41"/>
    </row>
    <row r="36" spans="1:13" ht="16.5" thickBot="1">
      <c r="A36" s="54" t="s">
        <v>66</v>
      </c>
      <c r="B36" s="55"/>
      <c r="C36" s="55"/>
      <c r="D36" s="55"/>
      <c r="E36" s="55"/>
      <c r="F36" s="9"/>
      <c r="G36" s="9"/>
      <c r="H36" s="9"/>
      <c r="I36" s="9"/>
      <c r="J36" s="9"/>
      <c r="K36" s="56" t="s">
        <v>67</v>
      </c>
      <c r="L36" s="57" t="s">
        <v>44</v>
      </c>
      <c r="M36" s="58">
        <f>M20+M33</f>
        <v>-357.2672999999995</v>
      </c>
    </row>
    <row r="38" ht="15.75">
      <c r="J38" s="59" t="s">
        <v>68</v>
      </c>
    </row>
  </sheetData>
  <sheetProtection/>
  <mergeCells count="5">
    <mergeCell ref="A3:M3"/>
    <mergeCell ref="A4:M4"/>
    <mergeCell ref="A5:M5"/>
    <mergeCell ref="D7:I7"/>
    <mergeCell ref="A9:J9"/>
  </mergeCells>
  <printOptions/>
  <pageMargins left="0.25" right="0.25" top="0.25" bottom="0.25" header="0.5" footer="0.5"/>
  <pageSetup horizontalDpi="600" verticalDpi="600" orientation="portrait" r:id="rId1"/>
  <ignoredErrors>
    <ignoredError sqref="J7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28">
      <selection activeCell="N21" sqref="N21"/>
    </sheetView>
  </sheetViews>
  <sheetFormatPr defaultColWidth="9.140625" defaultRowHeight="12.75"/>
  <cols>
    <col min="1" max="1" width="5.140625" style="4" customWidth="1"/>
    <col min="2" max="2" width="5.00390625" style="4" customWidth="1"/>
    <col min="3" max="3" width="5.140625" style="4" customWidth="1"/>
    <col min="4" max="4" width="4.00390625" style="4" customWidth="1"/>
    <col min="5" max="5" width="5.421875" style="4" customWidth="1"/>
    <col min="6" max="6" width="4.57421875" style="4" customWidth="1"/>
    <col min="7" max="7" width="9.8515625" style="4" customWidth="1"/>
    <col min="8" max="8" width="2.7109375" style="4" customWidth="1"/>
    <col min="9" max="9" width="6.7109375" style="4" customWidth="1"/>
    <col min="10" max="10" width="2.140625" style="4" customWidth="1"/>
    <col min="11" max="11" width="2.7109375" style="4" customWidth="1"/>
    <col min="12" max="12" width="5.8515625" style="4" customWidth="1"/>
    <col min="13" max="13" width="0.9921875" style="4" customWidth="1"/>
    <col min="14" max="14" width="9.57421875" style="4" customWidth="1"/>
    <col min="15" max="15" width="9.28125" style="4" customWidth="1"/>
    <col min="16" max="16" width="9.421875" style="4" customWidth="1"/>
    <col min="17" max="17" width="9.140625" style="4" customWidth="1"/>
    <col min="18" max="18" width="3.8515625" style="4" customWidth="1"/>
    <col min="19" max="19" width="10.28125" style="4" bestFit="1" customWidth="1"/>
    <col min="20" max="16384" width="9.140625" style="4" customWidth="1"/>
  </cols>
  <sheetData>
    <row r="1" spans="1:19" ht="18">
      <c r="A1" s="127" t="s">
        <v>18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9"/>
      <c r="Q1" s="19"/>
      <c r="R1" s="19"/>
      <c r="S1" s="19"/>
    </row>
    <row r="2" spans="1:19" ht="18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4" spans="1:2" ht="15">
      <c r="A4" s="7" t="s">
        <v>19</v>
      </c>
      <c r="B4" s="7"/>
    </row>
    <row r="5" spans="1:11" ht="15">
      <c r="A5" s="4" t="s">
        <v>20</v>
      </c>
      <c r="G5" s="20">
        <v>44227</v>
      </c>
      <c r="H5" s="21"/>
      <c r="I5" s="144">
        <f>G36</f>
        <v>5382</v>
      </c>
      <c r="J5" s="144"/>
      <c r="K5" s="23"/>
    </row>
    <row r="6" spans="1:11" ht="15">
      <c r="A6" s="4" t="s">
        <v>21</v>
      </c>
      <c r="G6" s="20">
        <f>G5</f>
        <v>44227</v>
      </c>
      <c r="H6" s="21"/>
      <c r="I6" s="145">
        <f>I36</f>
        <v>6145</v>
      </c>
      <c r="J6" s="145"/>
      <c r="K6" s="22"/>
    </row>
    <row r="7" spans="7:11" ht="15">
      <c r="G7" s="20"/>
      <c r="H7" s="21"/>
      <c r="I7" s="119"/>
      <c r="J7" s="119"/>
      <c r="K7" s="22"/>
    </row>
    <row r="8" spans="9:11" ht="15">
      <c r="I8" s="145"/>
      <c r="J8" s="145"/>
      <c r="K8" s="23"/>
    </row>
    <row r="9" spans="1:14" ht="15">
      <c r="A9" s="4" t="s">
        <v>22</v>
      </c>
      <c r="G9" s="20">
        <f>G5</f>
        <v>44227</v>
      </c>
      <c r="H9" s="130" t="s">
        <v>23</v>
      </c>
      <c r="I9" s="130"/>
      <c r="J9" s="146">
        <f>ROUND((I5/I6),4)</f>
        <v>0.8758</v>
      </c>
      <c r="K9" s="146"/>
      <c r="L9" s="146"/>
      <c r="M9" s="25"/>
      <c r="N9" s="4" t="s">
        <v>24</v>
      </c>
    </row>
    <row r="10" spans="7:13" ht="15">
      <c r="G10" s="20"/>
      <c r="H10" s="24"/>
      <c r="I10" s="24"/>
      <c r="J10" s="25"/>
      <c r="K10" s="25"/>
      <c r="L10" s="25"/>
      <c r="M10" s="25"/>
    </row>
    <row r="11" ht="15">
      <c r="S11" s="26"/>
    </row>
    <row r="12" spans="1:15" ht="15">
      <c r="A12" s="4" t="s">
        <v>25</v>
      </c>
      <c r="J12" s="147">
        <f>G5</f>
        <v>44227</v>
      </c>
      <c r="K12" s="147"/>
      <c r="L12" s="147"/>
      <c r="M12" s="27" t="s">
        <v>26</v>
      </c>
      <c r="N12" s="28">
        <f>Volumes!F41</f>
        <v>539111</v>
      </c>
      <c r="O12" s="4" t="s">
        <v>27</v>
      </c>
    </row>
    <row r="13" spans="10:14" ht="15">
      <c r="J13" s="20"/>
      <c r="K13" s="20"/>
      <c r="L13" s="20"/>
      <c r="M13" s="27"/>
      <c r="N13" s="28"/>
    </row>
    <row r="15" spans="1:3" ht="15">
      <c r="A15" s="148">
        <f>N12</f>
        <v>539111</v>
      </c>
      <c r="B15" s="148"/>
      <c r="C15" s="29"/>
    </row>
    <row r="16" spans="1:9" ht="15">
      <c r="A16" s="146">
        <f>J9</f>
        <v>0.8758</v>
      </c>
      <c r="B16" s="146"/>
      <c r="C16" s="27" t="s">
        <v>28</v>
      </c>
      <c r="D16" s="149">
        <f>A15/A16</f>
        <v>615564.0557204841</v>
      </c>
      <c r="E16" s="149"/>
      <c r="F16" s="4" t="s">
        <v>27</v>
      </c>
      <c r="G16" s="30"/>
      <c r="H16" s="30"/>
      <c r="I16" s="30"/>
    </row>
    <row r="17" spans="1:9" ht="15">
      <c r="A17" s="25"/>
      <c r="B17" s="25"/>
      <c r="C17" s="27"/>
      <c r="D17" s="30"/>
      <c r="E17" s="30"/>
      <c r="G17" s="30"/>
      <c r="H17" s="30"/>
      <c r="I17" s="30"/>
    </row>
    <row r="18" spans="1:9" ht="15">
      <c r="A18" s="31"/>
      <c r="B18" s="31"/>
      <c r="C18" s="27"/>
      <c r="D18" s="30"/>
      <c r="E18" s="30"/>
      <c r="G18" s="30"/>
      <c r="H18" s="30"/>
      <c r="I18" s="30"/>
    </row>
    <row r="19" spans="1:16" ht="15">
      <c r="A19" s="4" t="s">
        <v>29</v>
      </c>
      <c r="J19" s="147">
        <f>G5</f>
        <v>44227</v>
      </c>
      <c r="K19" s="147"/>
      <c r="L19" s="147"/>
      <c r="M19" s="20"/>
      <c r="N19" s="32">
        <f>D16</f>
        <v>615564.0557204841</v>
      </c>
      <c r="O19" s="4" t="s">
        <v>27</v>
      </c>
      <c r="P19" s="30"/>
    </row>
    <row r="22" ht="15">
      <c r="A22" s="7" t="s">
        <v>19</v>
      </c>
    </row>
    <row r="23" spans="5:10" ht="15">
      <c r="E23" s="151"/>
      <c r="F23" s="151"/>
      <c r="G23" s="33" t="s">
        <v>30</v>
      </c>
      <c r="I23" s="152" t="s">
        <v>31</v>
      </c>
      <c r="J23" s="152"/>
    </row>
    <row r="24" spans="1:10" ht="15">
      <c r="A24" s="123" t="s">
        <v>212</v>
      </c>
      <c r="B24" s="123"/>
      <c r="C24" s="123"/>
      <c r="D24" s="123"/>
      <c r="E24" s="124"/>
      <c r="F24" s="124"/>
      <c r="G24" s="125">
        <v>1050</v>
      </c>
      <c r="H24" s="123"/>
      <c r="I24" s="125">
        <v>1224</v>
      </c>
      <c r="J24" s="118"/>
    </row>
    <row r="25" spans="1:10" ht="15">
      <c r="A25" s="123" t="s">
        <v>209</v>
      </c>
      <c r="B25" s="123"/>
      <c r="C25" s="123"/>
      <c r="D25" s="123"/>
      <c r="E25" s="124"/>
      <c r="F25" s="124"/>
      <c r="G25" s="125">
        <v>929</v>
      </c>
      <c r="H25" s="123"/>
      <c r="I25" s="125">
        <v>1092</v>
      </c>
      <c r="J25" s="118"/>
    </row>
    <row r="26" spans="1:10" ht="15">
      <c r="A26" s="123" t="s">
        <v>32</v>
      </c>
      <c r="B26" s="123"/>
      <c r="C26" s="123"/>
      <c r="D26" s="123"/>
      <c r="E26" s="124"/>
      <c r="F26" s="124"/>
      <c r="G26" s="125">
        <v>529</v>
      </c>
      <c r="H26" s="123"/>
      <c r="I26" s="125">
        <v>707</v>
      </c>
      <c r="J26" s="118"/>
    </row>
    <row r="27" spans="1:10" ht="15">
      <c r="A27" s="123" t="s">
        <v>17</v>
      </c>
      <c r="B27" s="123"/>
      <c r="C27" s="123"/>
      <c r="D27" s="123"/>
      <c r="E27" s="124"/>
      <c r="F27" s="124"/>
      <c r="G27" s="125">
        <v>381</v>
      </c>
      <c r="H27" s="123"/>
      <c r="I27" s="125">
        <v>402</v>
      </c>
      <c r="J27" s="118"/>
    </row>
    <row r="28" spans="1:10" ht="15">
      <c r="A28" s="123" t="s">
        <v>33</v>
      </c>
      <c r="B28" s="123"/>
      <c r="C28" s="123"/>
      <c r="D28" s="123"/>
      <c r="E28" s="124"/>
      <c r="F28" s="124"/>
      <c r="G28" s="125">
        <v>74</v>
      </c>
      <c r="H28" s="123"/>
      <c r="I28" s="125">
        <v>110</v>
      </c>
      <c r="J28" s="118"/>
    </row>
    <row r="29" spans="1:10" ht="15">
      <c r="A29" s="123" t="s">
        <v>3</v>
      </c>
      <c r="B29" s="123"/>
      <c r="C29" s="123"/>
      <c r="D29" s="123"/>
      <c r="E29" s="124"/>
      <c r="F29" s="124"/>
      <c r="G29" s="125">
        <v>0</v>
      </c>
      <c r="H29" s="123"/>
      <c r="I29" s="125">
        <v>11</v>
      </c>
      <c r="J29" s="118"/>
    </row>
    <row r="30" spans="1:10" ht="15">
      <c r="A30" s="123" t="s">
        <v>16</v>
      </c>
      <c r="B30" s="123"/>
      <c r="C30" s="123"/>
      <c r="D30" s="123"/>
      <c r="E30" s="124"/>
      <c r="F30" s="124"/>
      <c r="G30" s="125">
        <v>0</v>
      </c>
      <c r="H30" s="123"/>
      <c r="I30" s="125">
        <v>3</v>
      </c>
      <c r="J30" s="118"/>
    </row>
    <row r="31" spans="1:10" ht="15">
      <c r="A31" s="123" t="s">
        <v>34</v>
      </c>
      <c r="B31" s="123"/>
      <c r="C31" s="123"/>
      <c r="D31" s="123"/>
      <c r="E31" s="124"/>
      <c r="F31" s="124"/>
      <c r="G31" s="125">
        <v>16</v>
      </c>
      <c r="H31" s="123"/>
      <c r="I31" s="125">
        <v>35</v>
      </c>
      <c r="J31" s="118"/>
    </row>
    <row r="32" spans="1:10" ht="15">
      <c r="A32" s="123" t="s">
        <v>1</v>
      </c>
      <c r="B32" s="123"/>
      <c r="C32" s="123"/>
      <c r="D32" s="123"/>
      <c r="E32" s="124"/>
      <c r="F32" s="124"/>
      <c r="G32" s="125">
        <v>229</v>
      </c>
      <c r="H32" s="126"/>
      <c r="I32" s="125">
        <v>208</v>
      </c>
      <c r="J32" s="118"/>
    </row>
    <row r="33" spans="1:10" ht="15">
      <c r="A33" s="123" t="s">
        <v>198</v>
      </c>
      <c r="B33" s="123"/>
      <c r="C33" s="123"/>
      <c r="D33" s="123"/>
      <c r="E33" s="124"/>
      <c r="F33" s="124"/>
      <c r="G33" s="125">
        <v>512</v>
      </c>
      <c r="H33" s="123"/>
      <c r="I33" s="125">
        <v>476</v>
      </c>
      <c r="J33" s="118"/>
    </row>
    <row r="34" spans="1:10" ht="15">
      <c r="A34" s="123" t="s">
        <v>2</v>
      </c>
      <c r="B34" s="123"/>
      <c r="C34" s="123"/>
      <c r="D34" s="123"/>
      <c r="E34" s="124"/>
      <c r="F34" s="124"/>
      <c r="G34" s="125">
        <v>691</v>
      </c>
      <c r="H34" s="123"/>
      <c r="I34" s="125">
        <v>850</v>
      </c>
      <c r="J34" s="118"/>
    </row>
    <row r="35" spans="1:10" ht="15">
      <c r="A35" s="123" t="s">
        <v>204</v>
      </c>
      <c r="B35" s="123"/>
      <c r="C35" s="123"/>
      <c r="D35" s="123"/>
      <c r="E35" s="124"/>
      <c r="F35" s="124"/>
      <c r="G35" s="125">
        <v>971</v>
      </c>
      <c r="H35" s="126"/>
      <c r="I35" s="125">
        <v>1027</v>
      </c>
      <c r="J35" s="118"/>
    </row>
    <row r="36" spans="3:9" ht="15">
      <c r="C36" s="4" t="s">
        <v>4</v>
      </c>
      <c r="E36" s="150"/>
      <c r="F36" s="150"/>
      <c r="G36" s="121">
        <f>SUM(G24:G35)</f>
        <v>5382</v>
      </c>
      <c r="I36" s="121">
        <f>SUM(I24:I35)</f>
        <v>6145</v>
      </c>
    </row>
  </sheetData>
  <sheetProtection/>
  <mergeCells count="14">
    <mergeCell ref="J12:L12"/>
    <mergeCell ref="A15:B15"/>
    <mergeCell ref="A16:B16"/>
    <mergeCell ref="D16:E16"/>
    <mergeCell ref="E36:F36"/>
    <mergeCell ref="J19:L19"/>
    <mergeCell ref="E23:F23"/>
    <mergeCell ref="I23:J23"/>
    <mergeCell ref="A1:O1"/>
    <mergeCell ref="I5:J5"/>
    <mergeCell ref="I6:J6"/>
    <mergeCell ref="I8:J8"/>
    <mergeCell ref="H9:I9"/>
    <mergeCell ref="J9:L9"/>
  </mergeCells>
  <printOptions/>
  <pageMargins left="1" right="1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M28" sqref="M28"/>
    </sheetView>
  </sheetViews>
  <sheetFormatPr defaultColWidth="9.140625" defaultRowHeight="12.75"/>
  <cols>
    <col min="1" max="1" width="9.140625" style="1" customWidth="1"/>
    <col min="2" max="2" width="18.7109375" style="1" customWidth="1"/>
    <col min="3" max="3" width="4.00390625" style="1" customWidth="1"/>
    <col min="4" max="4" width="11.28125" style="2" customWidth="1"/>
    <col min="5" max="5" width="6.8515625" style="1" customWidth="1"/>
    <col min="6" max="6" width="11.140625" style="2" customWidth="1"/>
    <col min="7" max="7" width="7.8515625" style="1" customWidth="1"/>
    <col min="8" max="9" width="10.28125" style="2" customWidth="1"/>
    <col min="10" max="10" width="5.140625" style="1" customWidth="1"/>
    <col min="11" max="16384" width="9.140625" style="1" customWidth="1"/>
  </cols>
  <sheetData>
    <row r="1" spans="1:10" ht="23.25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</row>
    <row r="3" spans="1:10" ht="18">
      <c r="A3" s="155" t="s">
        <v>12</v>
      </c>
      <c r="B3" s="155"/>
      <c r="C3" s="155"/>
      <c r="D3" s="155"/>
      <c r="E3" s="155"/>
      <c r="F3" s="155"/>
      <c r="G3" s="155"/>
      <c r="H3" s="154" t="s">
        <v>207</v>
      </c>
      <c r="I3" s="154"/>
      <c r="J3" s="154"/>
    </row>
    <row r="4" ht="11.25" customHeight="1"/>
    <row r="5" spans="4:8" ht="18">
      <c r="D5" s="3" t="s">
        <v>5</v>
      </c>
      <c r="F5" s="3" t="s">
        <v>6</v>
      </c>
      <c r="H5" s="116" t="s">
        <v>199</v>
      </c>
    </row>
    <row r="6" spans="4:8" ht="9.75" customHeight="1">
      <c r="D6" s="3"/>
      <c r="F6" s="3"/>
      <c r="H6" s="116"/>
    </row>
    <row r="7" spans="2:8" ht="15" customHeight="1">
      <c r="B7" s="17"/>
      <c r="C7" s="17"/>
      <c r="D7" s="18"/>
      <c r="E7" s="18"/>
      <c r="F7" s="18"/>
      <c r="G7" s="18"/>
      <c r="H7" s="117"/>
    </row>
    <row r="8" spans="2:8" ht="15" customHeight="1">
      <c r="B8" s="17" t="s">
        <v>208</v>
      </c>
      <c r="D8" s="18">
        <v>137700</v>
      </c>
      <c r="E8" s="18"/>
      <c r="F8" s="18">
        <v>148069</v>
      </c>
      <c r="G8" s="18"/>
      <c r="H8" s="18">
        <v>1050</v>
      </c>
    </row>
    <row r="9" spans="2:8" ht="15" customHeight="1">
      <c r="B9" s="17" t="s">
        <v>209</v>
      </c>
      <c r="D9" s="18">
        <v>123791</v>
      </c>
      <c r="E9" s="18"/>
      <c r="F9" s="18">
        <v>132985</v>
      </c>
      <c r="G9" s="18"/>
      <c r="H9" s="18">
        <v>929</v>
      </c>
    </row>
    <row r="10" spans="2:8" ht="15" customHeight="1">
      <c r="B10" s="17" t="s">
        <v>32</v>
      </c>
      <c r="D10" s="18">
        <v>73003</v>
      </c>
      <c r="E10" s="18"/>
      <c r="F10" s="18">
        <v>78468</v>
      </c>
      <c r="G10" s="18"/>
      <c r="H10" s="122">
        <v>529</v>
      </c>
    </row>
    <row r="11" spans="2:8" ht="15" customHeight="1">
      <c r="B11" s="17" t="s">
        <v>202</v>
      </c>
      <c r="D11" s="18">
        <v>54175</v>
      </c>
      <c r="E11" s="18"/>
      <c r="F11" s="18">
        <v>58215</v>
      </c>
      <c r="G11" s="18"/>
      <c r="H11" s="18">
        <v>381</v>
      </c>
    </row>
    <row r="12" spans="2:8" ht="15" customHeight="1">
      <c r="B12" s="17" t="s">
        <v>33</v>
      </c>
      <c r="D12" s="18">
        <v>31376</v>
      </c>
      <c r="E12" s="18"/>
      <c r="F12" s="18">
        <v>33701</v>
      </c>
      <c r="G12" s="18"/>
      <c r="H12" s="18">
        <v>74</v>
      </c>
    </row>
    <row r="13" spans="2:8" ht="15" customHeight="1">
      <c r="B13" s="17" t="s">
        <v>3</v>
      </c>
      <c r="D13" s="18">
        <v>23641</v>
      </c>
      <c r="E13" s="18"/>
      <c r="F13" s="18">
        <v>25399</v>
      </c>
      <c r="G13" s="18"/>
      <c r="H13" s="122">
        <v>0</v>
      </c>
    </row>
    <row r="14" spans="2:8" ht="15" customHeight="1">
      <c r="B14" s="17" t="s">
        <v>16</v>
      </c>
      <c r="D14" s="18">
        <v>24834</v>
      </c>
      <c r="E14" s="18"/>
      <c r="F14" s="18">
        <v>26752</v>
      </c>
      <c r="G14" s="18"/>
      <c r="H14" s="122">
        <v>0</v>
      </c>
    </row>
    <row r="15" spans="2:8" ht="15" customHeight="1">
      <c r="B15" s="17" t="s">
        <v>34</v>
      </c>
      <c r="D15" s="18">
        <v>25837</v>
      </c>
      <c r="E15" s="18"/>
      <c r="F15" s="18">
        <v>28064</v>
      </c>
      <c r="G15" s="18"/>
      <c r="H15" s="18">
        <v>16</v>
      </c>
    </row>
    <row r="16" spans="2:8" ht="15" customHeight="1">
      <c r="B16" s="17" t="s">
        <v>1</v>
      </c>
      <c r="D16" s="18">
        <v>43319</v>
      </c>
      <c r="E16" s="18"/>
      <c r="F16" s="18">
        <v>46426</v>
      </c>
      <c r="G16" s="18"/>
      <c r="H16" s="122">
        <v>229</v>
      </c>
    </row>
    <row r="17" spans="2:8" ht="15" customHeight="1">
      <c r="B17" s="17" t="s">
        <v>198</v>
      </c>
      <c r="D17" s="18">
        <v>68257</v>
      </c>
      <c r="E17" s="18"/>
      <c r="F17" s="18">
        <v>73343</v>
      </c>
      <c r="G17" s="18"/>
      <c r="H17" s="122">
        <v>512</v>
      </c>
    </row>
    <row r="18" spans="2:8" ht="15" customHeight="1">
      <c r="B18" s="17" t="s">
        <v>203</v>
      </c>
      <c r="D18" s="18">
        <v>91829</v>
      </c>
      <c r="E18" s="18"/>
      <c r="F18" s="18">
        <v>98771</v>
      </c>
      <c r="G18" s="18"/>
      <c r="H18" s="18">
        <v>691</v>
      </c>
    </row>
    <row r="19" spans="2:8" ht="15" customHeight="1">
      <c r="B19" s="17" t="s">
        <v>204</v>
      </c>
      <c r="D19" s="18">
        <v>124990</v>
      </c>
      <c r="E19" s="18"/>
      <c r="F19" s="18">
        <v>134314</v>
      </c>
      <c r="G19" s="18"/>
      <c r="H19" s="122">
        <v>971</v>
      </c>
    </row>
    <row r="20" spans="2:9" ht="9" customHeight="1">
      <c r="B20" s="4"/>
      <c r="C20" s="4"/>
      <c r="D20" s="5"/>
      <c r="E20" s="6"/>
      <c r="F20" s="5"/>
      <c r="G20" s="4"/>
      <c r="H20" s="117"/>
      <c r="I20" s="5"/>
    </row>
    <row r="21" spans="2:9" ht="18">
      <c r="B21" s="4" t="s">
        <v>4</v>
      </c>
      <c r="C21" s="4"/>
      <c r="D21" s="5">
        <f>SUM(D8:D19)</f>
        <v>822752</v>
      </c>
      <c r="E21" s="5"/>
      <c r="F21" s="5">
        <f>SUM(F8:F19)</f>
        <v>884507</v>
      </c>
      <c r="G21" s="4"/>
      <c r="H21" s="117">
        <f>SUM(H8:H19)</f>
        <v>5382</v>
      </c>
      <c r="I21" s="5"/>
    </row>
    <row r="22" spans="2:9" ht="18">
      <c r="B22" s="4"/>
      <c r="C22" s="4"/>
      <c r="D22" s="5"/>
      <c r="E22" s="6"/>
      <c r="F22" s="5"/>
      <c r="G22" s="4"/>
      <c r="H22" s="5"/>
      <c r="I22" s="5"/>
    </row>
    <row r="23" spans="2:9" ht="26.25" customHeight="1">
      <c r="B23" s="4"/>
      <c r="C23" s="4"/>
      <c r="D23" s="5"/>
      <c r="E23" s="4"/>
      <c r="F23" s="5"/>
      <c r="G23" s="4"/>
      <c r="H23" s="5"/>
      <c r="I23" s="5"/>
    </row>
    <row r="24" spans="1:10" s="13" customFormat="1" ht="18">
      <c r="A24" s="155" t="s">
        <v>13</v>
      </c>
      <c r="B24" s="155"/>
      <c r="C24" s="155"/>
      <c r="D24" s="155"/>
      <c r="E24" s="155"/>
      <c r="F24" s="155"/>
      <c r="G24" s="155"/>
      <c r="H24" s="154" t="s">
        <v>207</v>
      </c>
      <c r="I24" s="154"/>
      <c r="J24" s="154"/>
    </row>
    <row r="25" spans="2:9" ht="11.25" customHeight="1">
      <c r="B25" s="4"/>
      <c r="C25" s="4"/>
      <c r="D25" s="5"/>
      <c r="E25" s="4"/>
      <c r="F25" s="5"/>
      <c r="G25" s="4"/>
      <c r="H25" s="5"/>
      <c r="I25" s="5"/>
    </row>
    <row r="26" spans="2:9" ht="18">
      <c r="B26" s="4"/>
      <c r="C26" s="4"/>
      <c r="D26" s="3" t="s">
        <v>7</v>
      </c>
      <c r="E26" s="4"/>
      <c r="F26" s="3" t="s">
        <v>8</v>
      </c>
      <c r="G26" s="4"/>
      <c r="H26" s="3" t="s">
        <v>4</v>
      </c>
      <c r="I26" s="3"/>
    </row>
    <row r="27" spans="2:9" ht="9" customHeight="1">
      <c r="B27" s="4"/>
      <c r="C27" s="4"/>
      <c r="D27" s="5"/>
      <c r="E27" s="4"/>
      <c r="F27" s="5"/>
      <c r="G27" s="4"/>
      <c r="H27" s="5"/>
      <c r="I27" s="5"/>
    </row>
    <row r="28" spans="2:9" ht="15" customHeight="1">
      <c r="B28" s="17" t="s">
        <v>210</v>
      </c>
      <c r="D28" s="18">
        <v>39918</v>
      </c>
      <c r="F28" s="18">
        <v>82831</v>
      </c>
      <c r="H28" s="5">
        <f>SUM(D28:F28)</f>
        <v>122749</v>
      </c>
      <c r="I28" s="5"/>
    </row>
    <row r="29" spans="2:9" ht="15" customHeight="1">
      <c r="B29" s="17" t="s">
        <v>209</v>
      </c>
      <c r="D29" s="18">
        <v>42877</v>
      </c>
      <c r="F29" s="18">
        <v>89578</v>
      </c>
      <c r="H29" s="5">
        <f>SUM(D29:F29)</f>
        <v>132455</v>
      </c>
      <c r="I29" s="5"/>
    </row>
    <row r="30" spans="2:9" ht="15" customHeight="1">
      <c r="B30" s="17" t="s">
        <v>211</v>
      </c>
      <c r="D30" s="18">
        <v>23954</v>
      </c>
      <c r="F30" s="18">
        <v>42294</v>
      </c>
      <c r="H30" s="5">
        <f>SUM(D30:F30)</f>
        <v>66248</v>
      </c>
      <c r="I30" s="5"/>
    </row>
    <row r="31" spans="2:9" ht="15" customHeight="1">
      <c r="B31" s="17" t="s">
        <v>205</v>
      </c>
      <c r="D31" s="18">
        <v>22054</v>
      </c>
      <c r="F31" s="18">
        <v>26743</v>
      </c>
      <c r="H31" s="5">
        <f aca="true" t="shared" si="0" ref="H31:H36">SUM(D31:F31)</f>
        <v>48797</v>
      </c>
      <c r="I31" s="5"/>
    </row>
    <row r="32" spans="2:9" ht="15" customHeight="1">
      <c r="B32" s="17" t="s">
        <v>33</v>
      </c>
      <c r="D32" s="18">
        <v>11181</v>
      </c>
      <c r="F32" s="18">
        <v>15810</v>
      </c>
      <c r="H32" s="5">
        <f t="shared" si="0"/>
        <v>26991</v>
      </c>
      <c r="I32" s="5"/>
    </row>
    <row r="33" spans="2:9" ht="15" customHeight="1">
      <c r="B33" s="17" t="s">
        <v>3</v>
      </c>
      <c r="D33" s="18">
        <v>8427</v>
      </c>
      <c r="F33" s="18">
        <v>13544</v>
      </c>
      <c r="H33" s="5">
        <f t="shared" si="0"/>
        <v>21971</v>
      </c>
      <c r="I33" s="5"/>
    </row>
    <row r="34" spans="2:9" ht="15" customHeight="1">
      <c r="B34" s="17" t="s">
        <v>16</v>
      </c>
      <c r="D34" s="18">
        <v>9613</v>
      </c>
      <c r="F34" s="18">
        <v>13353</v>
      </c>
      <c r="H34" s="5">
        <f t="shared" si="0"/>
        <v>22966</v>
      </c>
      <c r="I34" s="5"/>
    </row>
    <row r="35" spans="2:9" ht="15" customHeight="1">
      <c r="B35" s="17" t="s">
        <v>34</v>
      </c>
      <c r="D35" s="18">
        <v>8900</v>
      </c>
      <c r="F35" s="18">
        <v>16204</v>
      </c>
      <c r="H35" s="5">
        <f t="shared" si="0"/>
        <v>25104</v>
      </c>
      <c r="I35" s="5"/>
    </row>
    <row r="36" spans="2:9" ht="15" customHeight="1">
      <c r="B36" s="17" t="s">
        <v>1</v>
      </c>
      <c r="D36" s="18">
        <v>13609</v>
      </c>
      <c r="F36" s="18">
        <v>31645</v>
      </c>
      <c r="H36" s="5">
        <f t="shared" si="0"/>
        <v>45254</v>
      </c>
      <c r="I36" s="5"/>
    </row>
    <row r="37" spans="2:9" ht="15" customHeight="1">
      <c r="B37" s="17" t="s">
        <v>198</v>
      </c>
      <c r="D37" s="18">
        <v>25543</v>
      </c>
      <c r="F37" s="18">
        <v>55925</v>
      </c>
      <c r="H37" s="5">
        <v>81468</v>
      </c>
      <c r="I37" s="5"/>
    </row>
    <row r="38" spans="2:9" ht="15" customHeight="1">
      <c r="B38" s="17" t="s">
        <v>2</v>
      </c>
      <c r="D38" s="18">
        <v>33190</v>
      </c>
      <c r="F38" s="18">
        <v>70015</v>
      </c>
      <c r="H38" s="5">
        <v>103205</v>
      </c>
      <c r="I38" s="5"/>
    </row>
    <row r="39" spans="2:9" ht="15" customHeight="1">
      <c r="B39" s="17" t="s">
        <v>15</v>
      </c>
      <c r="D39" s="18">
        <v>39235</v>
      </c>
      <c r="F39" s="18">
        <v>81169</v>
      </c>
      <c r="H39" s="5">
        <v>120404</v>
      </c>
      <c r="I39" s="5"/>
    </row>
    <row r="40" spans="2:9" ht="9" customHeight="1">
      <c r="B40" s="4"/>
      <c r="C40" s="4"/>
      <c r="D40" s="5"/>
      <c r="E40" s="6"/>
      <c r="F40" s="5"/>
      <c r="G40" s="6"/>
      <c r="H40" s="5"/>
      <c r="I40" s="5"/>
    </row>
    <row r="41" spans="2:9" ht="18">
      <c r="B41" s="4" t="s">
        <v>4</v>
      </c>
      <c r="C41" s="4"/>
      <c r="D41" s="5">
        <f>SUM(D28:D39)</f>
        <v>278501</v>
      </c>
      <c r="E41" s="5"/>
      <c r="F41" s="5">
        <f>SUM(F28:F39)</f>
        <v>539111</v>
      </c>
      <c r="G41" s="5"/>
      <c r="H41" s="5">
        <f>SUM(H28:H39)</f>
        <v>817612</v>
      </c>
      <c r="I41" s="5"/>
    </row>
    <row r="42" spans="2:9" ht="18">
      <c r="B42" s="4"/>
      <c r="C42" s="4"/>
      <c r="D42" s="5"/>
      <c r="E42" s="4"/>
      <c r="F42" s="5"/>
      <c r="G42" s="4"/>
      <c r="H42" s="5"/>
      <c r="I42" s="5"/>
    </row>
    <row r="43" spans="2:9" ht="18">
      <c r="B43" s="4"/>
      <c r="C43" s="4"/>
      <c r="D43" s="5"/>
      <c r="E43" s="4"/>
      <c r="F43" s="5"/>
      <c r="G43" s="4"/>
      <c r="H43" s="5"/>
      <c r="I43" s="5"/>
    </row>
    <row r="44" spans="2:9" ht="18">
      <c r="B44" s="4"/>
      <c r="C44" s="4"/>
      <c r="D44" s="5"/>
      <c r="E44" s="4"/>
      <c r="F44" s="5"/>
      <c r="G44" s="4"/>
      <c r="H44" s="5"/>
      <c r="I44" s="5"/>
    </row>
    <row r="45" spans="2:9" ht="11.25" customHeight="1">
      <c r="B45" s="4"/>
      <c r="C45" s="7"/>
      <c r="D45" s="8"/>
      <c r="E45" s="4"/>
      <c r="F45" s="5"/>
      <c r="G45" s="4"/>
      <c r="H45" s="5"/>
      <c r="I45" s="5"/>
    </row>
    <row r="46" spans="2:9" ht="18">
      <c r="B46" s="16" t="s">
        <v>9</v>
      </c>
      <c r="C46" s="9"/>
      <c r="D46" s="10"/>
      <c r="E46" s="9"/>
      <c r="F46" s="15"/>
      <c r="G46" s="11" t="s">
        <v>10</v>
      </c>
      <c r="H46" s="9"/>
      <c r="I46" s="10"/>
    </row>
    <row r="47" spans="2:9" ht="27.75" customHeight="1">
      <c r="B47" s="16"/>
      <c r="C47" s="4"/>
      <c r="D47" s="5"/>
      <c r="E47" s="12"/>
      <c r="G47" s="5"/>
      <c r="H47" s="4"/>
      <c r="I47" s="5"/>
    </row>
    <row r="48" spans="2:9" ht="18.75" customHeight="1">
      <c r="B48" s="16" t="s">
        <v>11</v>
      </c>
      <c r="C48" s="9"/>
      <c r="D48" s="10"/>
      <c r="E48" s="9"/>
      <c r="F48" s="15"/>
      <c r="G48" s="11" t="s">
        <v>10</v>
      </c>
      <c r="H48" s="9"/>
      <c r="I48" s="10"/>
    </row>
    <row r="49" spans="1:7" ht="14.25" customHeight="1">
      <c r="A49" s="14" t="s">
        <v>14</v>
      </c>
      <c r="C49" s="2"/>
      <c r="D49" s="1"/>
      <c r="E49" s="2"/>
      <c r="F49" s="1"/>
      <c r="G49" s="2"/>
    </row>
    <row r="50" spans="3:7" ht="18">
      <c r="C50" s="2"/>
      <c r="D50" s="1"/>
      <c r="E50" s="2"/>
      <c r="F50" s="1"/>
      <c r="G50" s="2"/>
    </row>
  </sheetData>
  <sheetProtection/>
  <mergeCells count="5">
    <mergeCell ref="A1:J1"/>
    <mergeCell ref="H3:J3"/>
    <mergeCell ref="H24:J24"/>
    <mergeCell ref="A24:G24"/>
    <mergeCell ref="A3:G3"/>
  </mergeCells>
  <printOptions/>
  <pageMargins left="0.75" right="0.25" top="0.34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Kelly Wallace</cp:lastModifiedBy>
  <cp:lastPrinted>2021-05-27T17:52:23Z</cp:lastPrinted>
  <dcterms:created xsi:type="dcterms:W3CDTF">1999-08-05T17:45:13Z</dcterms:created>
  <dcterms:modified xsi:type="dcterms:W3CDTF">2021-05-27T17:52:55Z</dcterms:modified>
  <cp:category/>
  <cp:version/>
  <cp:contentType/>
  <cp:contentStatus/>
</cp:coreProperties>
</file>