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H\CSRR\2018 Filings\July Filing\"/>
    </mc:Choice>
  </mc:AlternateContent>
  <bookViews>
    <workbookView xWindow="480" yWindow="270" windowWidth="11355" windowHeight="9030" tabRatio="713"/>
  </bookViews>
  <sheets>
    <sheet name="Summary" sheetId="2" r:id="rId1"/>
    <sheet name="Activity 3.31.18" sheetId="1" state="hidden" r:id="rId2"/>
    <sheet name="Prior Quarter Rates" sheetId="7" state="hidden" r:id="rId3"/>
    <sheet name="AA Cal" sheetId="5" r:id="rId4"/>
    <sheet name="RA Cal" sheetId="4" r:id="rId5"/>
    <sheet name="OSSCR Calc" sheetId="9" r:id="rId6"/>
    <sheet name="Cust Ed Calc" sheetId="10" r:id="rId7"/>
  </sheets>
  <externalReferences>
    <externalReference r:id="rId8"/>
    <externalReference r:id="rId9"/>
  </externalReferences>
  <definedNames>
    <definedName name="_xlnm.Print_Area" localSheetId="1">'Activity 3.31.18'!$A$1:$G$33</definedName>
    <definedName name="_xlnm.Print_Area" localSheetId="5">'OSSCR Calc'!$A$1:$G$46</definedName>
  </definedNames>
  <calcPr calcId="152511"/>
</workbook>
</file>

<file path=xl/calcChain.xml><?xml version="1.0" encoding="utf-8"?>
<calcChain xmlns="http://schemas.openxmlformats.org/spreadsheetml/2006/main">
  <c r="G25" i="1" l="1"/>
  <c r="F42" i="2" l="1"/>
  <c r="E24" i="1" l="1"/>
  <c r="G24" i="1" s="1"/>
  <c r="G16" i="10" l="1"/>
  <c r="F16" i="10"/>
  <c r="F13" i="2"/>
  <c r="G35" i="10"/>
  <c r="G37" i="10"/>
  <c r="A37" i="10"/>
  <c r="E29" i="10" l="1"/>
  <c r="D29" i="10"/>
  <c r="C29" i="10"/>
  <c r="F27" i="10"/>
  <c r="F26" i="10"/>
  <c r="F25" i="10"/>
  <c r="F24" i="10"/>
  <c r="F23" i="10"/>
  <c r="F22" i="10"/>
  <c r="F21" i="10"/>
  <c r="F20" i="10"/>
  <c r="F19" i="10"/>
  <c r="F18" i="10"/>
  <c r="F17" i="10"/>
  <c r="F29" i="10" l="1"/>
  <c r="G17" i="10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31" i="10" s="1"/>
  <c r="G39" i="10" s="1"/>
  <c r="F22" i="9"/>
  <c r="F38" i="9"/>
  <c r="B38" i="9"/>
  <c r="G25" i="4" l="1"/>
  <c r="E27" i="1" l="1"/>
  <c r="G19" i="5" l="1"/>
  <c r="G18" i="5" l="1"/>
  <c r="G17" i="5"/>
  <c r="A5" i="1" l="1"/>
  <c r="A20" i="9" l="1"/>
  <c r="E29" i="1" l="1"/>
  <c r="F29" i="1" s="1"/>
  <c r="G21" i="5" l="1"/>
  <c r="A7" i="9" l="1"/>
  <c r="F16" i="9" l="1"/>
  <c r="F31" i="9" l="1"/>
  <c r="B31" i="9"/>
  <c r="F18" i="9"/>
  <c r="A6" i="4" l="1"/>
  <c r="A6" i="5" l="1"/>
  <c r="A3" i="5"/>
  <c r="A5" i="4"/>
  <c r="A3" i="4"/>
  <c r="E33" i="1" l="1"/>
  <c r="G20" i="5"/>
  <c r="G16" i="5"/>
  <c r="G27" i="5"/>
  <c r="F20" i="9" s="1"/>
  <c r="F38" i="2" s="1"/>
  <c r="F24" i="7" s="1"/>
  <c r="F40" i="2"/>
  <c r="F41" i="2"/>
  <c r="F39" i="2"/>
  <c r="F31" i="2"/>
  <c r="F32" i="2"/>
  <c r="F30" i="2"/>
  <c r="F22" i="2"/>
  <c r="F23" i="2"/>
  <c r="F21" i="2"/>
  <c r="G15" i="5"/>
  <c r="G22" i="5"/>
  <c r="E7" i="1"/>
  <c r="F12" i="2" l="1"/>
  <c r="A25" i="4"/>
  <c r="G18" i="4"/>
  <c r="G22" i="4" s="1"/>
  <c r="G23" i="5"/>
  <c r="G25" i="5" s="1"/>
  <c r="G27" i="4" l="1"/>
  <c r="G29" i="1"/>
  <c r="G29" i="5"/>
  <c r="F20" i="2" s="1"/>
  <c r="F24" i="2" s="1"/>
  <c r="F29" i="2"/>
  <c r="F33" i="2" s="1"/>
  <c r="F10" i="2" l="1"/>
  <c r="F8" i="7"/>
  <c r="F11" i="2"/>
  <c r="F16" i="7"/>
  <c r="F14" i="2" l="1"/>
  <c r="G26" i="1" l="1"/>
</calcChain>
</file>

<file path=xl/comments1.xml><?xml version="1.0" encoding="utf-8"?>
<comments xmlns="http://schemas.openxmlformats.org/spreadsheetml/2006/main">
  <authors>
    <author>Melissa J Bell</author>
    <author>Melissa Bell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Melissa J Bell:</t>
        </r>
        <r>
          <rPr>
            <sz val="8"/>
            <color indexed="81"/>
            <rFont val="Tahoma"/>
            <family val="2"/>
          </rPr>
          <t xml:space="preserve">
Page 7 unaudited FS - 
Total Gas Requirements less Unbilled.  Add the following from Page 91 unaudited, Residential Choice plus Bldrs Choice plus Commercial Choice plus Industrial Choice.
</t>
        </r>
        <r>
          <rPr>
            <b/>
            <sz val="8"/>
            <color indexed="81"/>
            <rFont val="Tahoma"/>
            <family val="2"/>
          </rPr>
          <t>Beginning October 2014 filing - volumes are from the CSRR quarterly reconciliation.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<sst xmlns="http://schemas.openxmlformats.org/spreadsheetml/2006/main" count="249" uniqueCount="118">
  <si>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</si>
  <si>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</si>
  <si>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</si>
  <si>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</si>
  <si>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</si>
  <si>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</si>
  <si>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</si>
  <si>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</si>
  <si>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</si>
  <si>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</si>
  <si>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</si>
  <si>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</si>
  <si>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</si>
  <si>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</si>
  <si>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</si>
  <si>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</si>
  <si>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</si>
  <si>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</si>
  <si>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</si>
  <si>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</si>
  <si>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</si>
  <si>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</si>
  <si>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</si>
  <si>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</si>
  <si>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</si>
  <si>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</si>
  <si>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</si>
  <si>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</si>
  <si>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</si>
  <si>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</si>
  <si>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</si>
  <si>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</si>
  <si>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</si>
  <si>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</si>
  <si>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</si>
  <si>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By: Larry W. Martin</t>
  </si>
  <si>
    <t>Title: Director Regulatory Affairs</t>
  </si>
  <si>
    <t>Total Off-System Sales/Capacity Release Adjustment</t>
  </si>
  <si>
    <t xml:space="preserve">Computation of Actual Cost Adjustment 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</si>
  <si>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</si>
  <si>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</si>
  <si>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</si>
  <si>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</si>
  <si>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</si>
  <si>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</si>
  <si>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</si>
  <si>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</si>
  <si>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</si>
  <si>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</si>
  <si>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</si>
  <si>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</si>
  <si>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</si>
  <si>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</si>
  <si>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</si>
  <si>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</si>
  <si>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</si>
  <si>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</si>
  <si>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</si>
  <si>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</si>
  <si>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</si>
  <si>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</si>
  <si>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</si>
  <si>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</si>
  <si>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</si>
  <si>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</si>
  <si>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</si>
  <si>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</si>
  <si>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</si>
  <si>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</si>
  <si>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</si>
  <si>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Current YTD</t>
  </si>
  <si>
    <t>Stipulation Period to Date</t>
  </si>
  <si>
    <t>(a) OSS Shared revenues shown as a credit in order to reflect as a reduction to CSRR.</t>
  </si>
  <si>
    <t>Logo Fees</t>
  </si>
  <si>
    <t>Rate Refunds - TCO Modernization Principal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</si>
  <si>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</si>
  <si>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</si>
  <si>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</si>
  <si>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</si>
  <si>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</si>
  <si>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</si>
  <si>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</si>
  <si>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</si>
  <si>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</si>
  <si>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</si>
  <si>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24220300-GP17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</si>
  <si>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</si>
  <si>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</si>
  <si>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</si>
  <si>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</si>
  <si>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</si>
  <si>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</si>
  <si>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ties to rec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</si>
  <si>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</si>
  <si>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</si>
  <si>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</si>
  <si>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</si>
  <si>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 xml:space="preserve"> for Three Months Ended March 31, 2018</t>
  </si>
  <si>
    <t>Total CHOICE/Sales Throughput TME March 31, 2018 (Mcf)</t>
  </si>
  <si>
    <t>Apr-13 through Mar-18</t>
  </si>
  <si>
    <t>Apr-17 through Mar-18</t>
  </si>
  <si>
    <t>Schedule D</t>
  </si>
  <si>
    <t>SSO/SCO Customer Educations Costs</t>
  </si>
  <si>
    <t>Bill Inserts,</t>
  </si>
  <si>
    <t>IT Labor &amp;</t>
  </si>
  <si>
    <t>Recoveries</t>
  </si>
  <si>
    <t xml:space="preserve">Cumulative  </t>
  </si>
  <si>
    <t>Letters &amp; Envelopes</t>
  </si>
  <si>
    <t>Programming</t>
  </si>
  <si>
    <t>Total Balance</t>
  </si>
  <si>
    <t>Total (Over)/Under Collection</t>
  </si>
  <si>
    <t>Projected Standard Choice Offer (SCO) Expense</t>
  </si>
  <si>
    <t>Customer Education Cost Recovery Allowance ($/Mcf)</t>
  </si>
  <si>
    <t>Effective June 29, 2018</t>
  </si>
  <si>
    <t>Twelve Months Ended March 31, 2018</t>
  </si>
  <si>
    <t>Beginning Balance March 31, 2017</t>
  </si>
  <si>
    <t>@ .0008 cents</t>
  </si>
  <si>
    <t>Date Filed: May 29,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</si>
</sst>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u/>
      <sz val="10"/>
      <color rgb="FF3333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164" fontId="4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5" fontId="3" fillId="0" borderId="0" xfId="0" applyNumberFormat="1" applyFont="1" applyFill="1" applyBorder="1"/>
    <xf numFmtId="164" fontId="1" fillId="0" borderId="0" xfId="1" applyNumberFormat="1" applyFont="1"/>
    <xf numFmtId="165" fontId="0" fillId="0" borderId="5" xfId="1" applyNumberFormat="1" applyFont="1" applyFill="1" applyBorder="1"/>
    <xf numFmtId="0" fontId="0" fillId="0" borderId="0" xfId="0" applyBorder="1"/>
    <xf numFmtId="17" fontId="3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 applyBorder="1"/>
    <xf numFmtId="5" fontId="3" fillId="0" borderId="0" xfId="0" applyNumberFormat="1" applyFont="1" applyBorder="1"/>
    <xf numFmtId="17" fontId="6" fillId="0" borderId="0" xfId="0" applyNumberFormat="1" applyFont="1" applyFill="1" applyBorder="1" applyAlignment="1">
      <alignment horizontal="center"/>
    </xf>
    <xf numFmtId="164" fontId="4" fillId="0" borderId="0" xfId="1" applyNumberFormat="1" applyFont="1" applyBorder="1"/>
    <xf numFmtId="37" fontId="4" fillId="0" borderId="0" xfId="0" applyNumberFormat="1" applyFont="1" applyFill="1" applyBorder="1"/>
    <xf numFmtId="37" fontId="3" fillId="0" borderId="0" xfId="0" applyNumberFormat="1" applyFont="1" applyBorder="1"/>
    <xf numFmtId="37" fontId="0" fillId="0" borderId="0" xfId="0" applyNumberFormat="1" applyBorder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/>
    <xf numFmtId="0" fontId="3" fillId="0" borderId="0" xfId="0" applyFont="1"/>
    <xf numFmtId="165" fontId="0" fillId="0" borderId="2" xfId="1" applyNumberFormat="1" applyFont="1" applyBorder="1"/>
    <xf numFmtId="164" fontId="10" fillId="0" borderId="0" xfId="1" applyNumberFormat="1" applyFont="1" applyFill="1"/>
    <xf numFmtId="0" fontId="0" fillId="0" borderId="0" xfId="0" applyFill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2" fillId="0" borderId="0" xfId="0" applyFont="1" applyAlignment="1"/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5" fontId="1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3" fillId="0" borderId="0" xfId="1" applyNumberFormat="1" applyFont="1" applyAlignment="1">
      <alignment horizontal="center"/>
    </xf>
    <xf numFmtId="164" fontId="13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Border="1" applyAlignment="1">
      <alignment horizontal="center"/>
    </xf>
    <xf numFmtId="0" fontId="1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2" fillId="0" borderId="0" xfId="4" applyFont="1"/>
    <xf numFmtId="14" fontId="1" fillId="0" borderId="0" xfId="4" applyNumberFormat="1" applyFont="1" applyAlignment="1">
      <alignment horizontal="center"/>
    </xf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1" fillId="0" borderId="0" xfId="4" applyFont="1"/>
    <xf numFmtId="0" fontId="3" fillId="0" borderId="0" xfId="4" applyFont="1"/>
    <xf numFmtId="0" fontId="15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1" fillId="0" borderId="0" xfId="4" applyFill="1"/>
    <xf numFmtId="39" fontId="1" fillId="0" borderId="0" xfId="4" applyNumberFormat="1"/>
    <xf numFmtId="0" fontId="1" fillId="0" borderId="0" xfId="4" quotePrefix="1"/>
    <xf numFmtId="39" fontId="14" fillId="0" borderId="0" xfId="4" applyNumberFormat="1" applyFont="1" applyFill="1"/>
    <xf numFmtId="39" fontId="16" fillId="0" borderId="0" xfId="4" applyNumberFormat="1" applyFont="1" applyFill="1"/>
    <xf numFmtId="39" fontId="3" fillId="0" borderId="0" xfId="4" applyNumberFormat="1" applyFont="1" applyFill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0" fontId="17" fillId="0" borderId="0" xfId="4" applyFont="1" applyFill="1"/>
    <xf numFmtId="0" fontId="14" fillId="0" borderId="0" xfId="0" applyFont="1"/>
    <xf numFmtId="14" fontId="0" fillId="0" borderId="0" xfId="0" applyNumberFormat="1"/>
    <xf numFmtId="0" fontId="2" fillId="0" borderId="0" xfId="0" applyFont="1"/>
    <xf numFmtId="43" fontId="1" fillId="0" borderId="0" xfId="4" applyNumberFormat="1" applyFill="1"/>
    <xf numFmtId="2" fontId="1" fillId="0" borderId="0" xfId="4" applyNumberFormat="1"/>
    <xf numFmtId="15" fontId="14" fillId="0" borderId="0" xfId="0" applyNumberFormat="1" applyFont="1"/>
    <xf numFmtId="15" fontId="14" fillId="0" borderId="0" xfId="0" applyNumberFormat="1" applyFont="1" applyFill="1"/>
    <xf numFmtId="164" fontId="14" fillId="0" borderId="0" xfId="1" applyNumberFormat="1" applyFont="1" applyFill="1"/>
    <xf numFmtId="0" fontId="14" fillId="0" borderId="0" xfId="4" applyFont="1" applyFill="1"/>
    <xf numFmtId="17" fontId="1" fillId="0" borderId="0" xfId="4" applyNumberFormat="1" applyFill="1"/>
    <xf numFmtId="0" fontId="1" fillId="0" borderId="0" xfId="4" applyFont="1" applyFill="1"/>
    <xf numFmtId="14" fontId="14" fillId="0" borderId="0" xfId="0" applyNumberFormat="1" applyFont="1"/>
    <xf numFmtId="44" fontId="0" fillId="0" borderId="0" xfId="0" applyNumberFormat="1"/>
    <xf numFmtId="165" fontId="0" fillId="0" borderId="7" xfId="1" applyNumberFormat="1" applyFont="1" applyFill="1" applyBorder="1"/>
    <xf numFmtId="164" fontId="20" fillId="0" borderId="0" xfId="1" applyNumberFormat="1" applyFont="1" applyFill="1"/>
    <xf numFmtId="164" fontId="20" fillId="0" borderId="8" xfId="1" applyNumberFormat="1" applyFont="1" applyFill="1" applyBorder="1"/>
    <xf numFmtId="164" fontId="14" fillId="0" borderId="8" xfId="1" applyNumberFormat="1" applyFont="1" applyFill="1" applyBorder="1"/>
    <xf numFmtId="164" fontId="0" fillId="0" borderId="0" xfId="0" applyNumberFormat="1" applyFill="1"/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Border="1" applyAlignment="1">
      <alignment horizontal="center"/>
    </xf>
    <xf numFmtId="0" fontId="1" fillId="0" borderId="0" xfId="4" applyAlignment="1"/>
    <xf numFmtId="0" fontId="1" fillId="0" borderId="0" xfId="4" applyFont="1" applyAlignment="1"/>
    <xf numFmtId="0" fontId="1" fillId="0" borderId="0" xfId="4" applyBorder="1" applyAlignment="1"/>
    <xf numFmtId="0" fontId="12" fillId="0" borderId="0" xfId="4" quotePrefix="1" applyFont="1" applyAlignment="1">
      <alignment horizontal="center"/>
    </xf>
    <xf numFmtId="44" fontId="10" fillId="0" borderId="0" xfId="5" applyFont="1" applyFill="1" applyAlignment="1"/>
    <xf numFmtId="44" fontId="10" fillId="0" borderId="0" xfId="5" applyFont="1" applyAlignment="1"/>
    <xf numFmtId="17" fontId="1" fillId="0" borderId="0" xfId="4" applyNumberFormat="1" applyFont="1" applyFill="1" applyAlignment="1">
      <alignment horizontal="center"/>
    </xf>
    <xf numFmtId="43" fontId="10" fillId="0" borderId="0" xfId="5" applyNumberFormat="1" applyFont="1" applyFill="1" applyAlignment="1"/>
    <xf numFmtId="43" fontId="1" fillId="0" borderId="0" xfId="4" applyNumberFormat="1" applyFont="1" applyAlignment="1">
      <alignment horizontal="center"/>
    </xf>
    <xf numFmtId="43" fontId="1" fillId="0" borderId="0" xfId="4" applyNumberFormat="1" applyFont="1"/>
    <xf numFmtId="44" fontId="3" fillId="0" borderId="0" xfId="4" applyNumberFormat="1" applyFont="1"/>
    <xf numFmtId="44" fontId="1" fillId="0" borderId="0" xfId="4" applyNumberFormat="1" applyFont="1"/>
    <xf numFmtId="169" fontId="14" fillId="0" borderId="8" xfId="4" applyNumberFormat="1" applyFont="1" applyFill="1" applyBorder="1"/>
    <xf numFmtId="170" fontId="1" fillId="0" borderId="0" xfId="4" applyNumberFormat="1" applyFont="1" applyAlignment="1">
      <alignment horizontal="center"/>
    </xf>
    <xf numFmtId="0" fontId="12" fillId="0" borderId="0" xfId="4" quotePrefix="1" applyFont="1" applyFill="1" applyAlignment="1">
      <alignment horizontal="center"/>
    </xf>
    <xf numFmtId="164" fontId="1" fillId="0" borderId="0" xfId="6" applyNumberFormat="1" applyFont="1" applyFill="1"/>
    <xf numFmtId="0" fontId="14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6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Border="1" applyAlignment="1">
      <alignment horizontal="center"/>
    </xf>
    <xf numFmtId="166" fontId="1" fillId="0" borderId="0" xfId="4" applyNumberFormat="1" applyAlignment="1">
      <alignment horizontal="left"/>
    </xf>
    <xf numFmtId="0" fontId="14" fillId="0" borderId="0" xfId="4" applyFont="1" applyAlignment="1">
      <alignment horizontal="center"/>
    </xf>
  </cellXfs>
  <cellStyles count="7">
    <cellStyle name="Comma" xfId="1" builtinId="3"/>
    <cellStyle name="Comma 2" xfId="3"/>
    <cellStyle name="Comma 2 2" xfId="6"/>
    <cellStyle name="Currency" xfId="2" builtinId="4"/>
    <cellStyle name="Currency 2" xfId="5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/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/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/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H/CSRR/Reconciliation/2018/July%202018%20Filing/CSRR%20Reconciliation%2003-31-18%20-%20July%202018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H/CSRR/Reconciliation/2017/January%202018%20Filing/CSRR%20Reconciliation%2009-30-17%20-%20January%202018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dj."/>
      <sheetName val="Suppl. Refund &amp; Recon. Adj."/>
      <sheetName val="Off Syst Sales &amp; Cap Rel Adj."/>
      <sheetName val="Stip Reclass"/>
      <sheetName val="CSRR AA&amp;BA Recoveries"/>
      <sheetName val="CSRR RA Recoveries"/>
      <sheetName val="CSRR OSSCR Recoveries"/>
      <sheetName val="VOLUMES REVNRME &amp; REVNRMA "/>
      <sheetName val="VOLUMES GASACAE &amp; GASACAA"/>
    </sheetNames>
    <sheetDataSet>
      <sheetData sheetId="0">
        <row r="31">
          <cell r="AJ31">
            <v>15899996.904000018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dj."/>
      <sheetName val="Suppl. Refund &amp; Recon. Adj."/>
      <sheetName val="Off Syst Sales &amp; Cap Rel Adj."/>
      <sheetName val="Stip Reclass"/>
      <sheetName val="CSRR AA&amp;BA Recoveries"/>
      <sheetName val="CSRR RA Recoveries"/>
      <sheetName val="CSRR OSSCR Recoveries"/>
      <sheetName val="VOLUMES Rev-2-001 &amp; 2-002 "/>
      <sheetName val="VOLUMES GP-5-001 &amp; 5-002"/>
    </sheetNames>
    <sheetDataSet>
      <sheetData sheetId="0">
        <row r="8">
          <cell r="AH8">
            <v>2048587.6799999997</v>
          </cell>
        </row>
      </sheetData>
      <sheetData sheetId="1">
        <row r="10">
          <cell r="AJ10">
            <v>-238.95999999999998</v>
          </cell>
        </row>
        <row r="12">
          <cell r="AJ12">
            <v>0</v>
          </cell>
        </row>
      </sheetData>
      <sheetData sheetId="2">
        <row r="8">
          <cell r="AJ8">
            <v>-1439656.405</v>
          </cell>
        </row>
      </sheetData>
      <sheetData sheetId="3"/>
      <sheetData sheetId="4"/>
      <sheetData sheetId="5"/>
      <sheetData sheetId="6"/>
      <sheetData sheetId="7"/>
      <sheetData sheetId="8">
        <row r="97">
          <cell r="E97">
            <v>130016485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8"/>
  <sheetViews>
    <sheetView tabSelected="1" view="pageBreakPreview" zoomScale="60" zoomScaleNormal="100" workbookViewId="0">
      <selection sqref="A1:F1"/>
    </sheetView>
  </sheetViews>
  <sheetFormatPr defaultRowHeight="12.75" x14ac:dyDescent="0.2"/>
  <cols>
    <col min="3" max="3" width="48.5703125" customWidth="1"/>
    <col min="4" max="4" width="9.7109375" bestFit="1" customWidth="1"/>
    <col min="5" max="5" width="8.140625" customWidth="1"/>
    <col min="6" max="6" width="11.42578125" customWidth="1"/>
    <col min="9" max="9" width="9.7109375" bestFit="1" customWidth="1"/>
  </cols>
  <sheetData>
    <row r="1" spans="1:9" x14ac:dyDescent="0.2">
      <c r="A1" s="120" t="s">
        <v>12</v>
      </c>
      <c r="B1" s="120"/>
      <c r="C1" s="120"/>
      <c r="D1" s="120"/>
      <c r="E1" s="120"/>
      <c r="F1" s="120"/>
    </row>
    <row r="2" spans="1:9" x14ac:dyDescent="0.2">
      <c r="A2" s="122"/>
      <c r="B2" s="122"/>
      <c r="C2" s="122"/>
      <c r="D2" s="122"/>
      <c r="E2" s="122"/>
      <c r="F2" s="122"/>
    </row>
    <row r="3" spans="1:9" x14ac:dyDescent="0.2">
      <c r="A3" s="122" t="s">
        <v>60</v>
      </c>
      <c r="B3" s="122"/>
      <c r="C3" s="122"/>
      <c r="D3" s="122"/>
      <c r="E3" s="122"/>
      <c r="F3" s="122"/>
    </row>
    <row r="4" spans="1:9" x14ac:dyDescent="0.2">
      <c r="A4" s="123" t="s">
        <v>113</v>
      </c>
      <c r="B4" s="123"/>
      <c r="C4" s="123"/>
      <c r="D4" s="123"/>
      <c r="E4" s="123"/>
      <c r="F4" s="123"/>
    </row>
    <row r="6" spans="1:9" x14ac:dyDescent="0.2">
      <c r="A6" s="121" t="s">
        <v>11</v>
      </c>
      <c r="B6" s="121"/>
      <c r="C6" s="121"/>
      <c r="D6" s="121"/>
      <c r="E6" s="121"/>
      <c r="F6" s="121"/>
    </row>
    <row r="7" spans="1:9" ht="13.5" thickBot="1" x14ac:dyDescent="0.25">
      <c r="A7" s="11"/>
      <c r="B7" s="11"/>
      <c r="C7" s="11"/>
      <c r="D7" s="7"/>
    </row>
    <row r="8" spans="1:9" ht="13.5" thickBot="1" x14ac:dyDescent="0.25">
      <c r="A8" s="124" t="s">
        <v>13</v>
      </c>
      <c r="B8" s="124"/>
      <c r="C8" s="124"/>
      <c r="D8" s="12"/>
      <c r="E8" s="10" t="s">
        <v>14</v>
      </c>
      <c r="F8" s="10" t="s">
        <v>15</v>
      </c>
    </row>
    <row r="9" spans="1:9" x14ac:dyDescent="0.2">
      <c r="A9" s="9" t="s">
        <v>32</v>
      </c>
      <c r="B9" s="8"/>
      <c r="C9" s="8"/>
      <c r="D9" s="8"/>
      <c r="F9" s="13"/>
    </row>
    <row r="10" spans="1:9" x14ac:dyDescent="0.2">
      <c r="B10" t="s">
        <v>18</v>
      </c>
      <c r="E10" t="s">
        <v>16</v>
      </c>
      <c r="F10" s="14">
        <f>F24</f>
        <v>0.16670000000000001</v>
      </c>
    </row>
    <row r="11" spans="1:9" x14ac:dyDescent="0.2">
      <c r="B11" t="s">
        <v>17</v>
      </c>
      <c r="E11" t="s">
        <v>16</v>
      </c>
      <c r="F11" s="14">
        <f>F33</f>
        <v>-2.9999999999999996E-3</v>
      </c>
    </row>
    <row r="12" spans="1:9" x14ac:dyDescent="0.2">
      <c r="B12" t="s">
        <v>31</v>
      </c>
      <c r="E12" t="s">
        <v>16</v>
      </c>
      <c r="F12" s="14">
        <f>F42</f>
        <v>-3.4200000000000001E-2</v>
      </c>
    </row>
    <row r="13" spans="1:9" ht="13.5" thickBot="1" x14ac:dyDescent="0.25">
      <c r="B13" t="s">
        <v>33</v>
      </c>
      <c r="E13" t="s">
        <v>16</v>
      </c>
      <c r="F13" s="94">
        <f>'Cust Ed Calc'!G39</f>
        <v>-1.6999999999999999E-3</v>
      </c>
    </row>
    <row r="14" spans="1:9" ht="13.5" thickBot="1" x14ac:dyDescent="0.25">
      <c r="A14" t="s">
        <v>5</v>
      </c>
      <c r="E14" t="s">
        <v>16</v>
      </c>
      <c r="F14" s="15">
        <f>SUM(F10:F13)</f>
        <v>0.1278</v>
      </c>
    </row>
    <row r="16" spans="1:9" x14ac:dyDescent="0.2">
      <c r="B16" t="s">
        <v>75</v>
      </c>
      <c r="D16" s="86">
        <v>43280</v>
      </c>
      <c r="E16" s="18" t="s">
        <v>19</v>
      </c>
      <c r="F16" s="87">
        <v>43370</v>
      </c>
      <c r="I16" s="5"/>
    </row>
    <row r="17" spans="1:6" x14ac:dyDescent="0.2">
      <c r="D17" s="5"/>
      <c r="E17" s="2"/>
      <c r="F17" s="5"/>
    </row>
    <row r="18" spans="1:6" ht="13.5" thickBot="1" x14ac:dyDescent="0.25">
      <c r="A18" t="s">
        <v>25</v>
      </c>
    </row>
    <row r="19" spans="1:6" ht="13.5" thickBot="1" x14ac:dyDescent="0.25">
      <c r="A19" s="120" t="s">
        <v>13</v>
      </c>
      <c r="B19" s="120"/>
      <c r="C19" s="120"/>
      <c r="D19" s="120"/>
      <c r="E19" t="s">
        <v>14</v>
      </c>
      <c r="F19" s="10" t="s">
        <v>15</v>
      </c>
    </row>
    <row r="20" spans="1:6" x14ac:dyDescent="0.2">
      <c r="B20" t="s">
        <v>26</v>
      </c>
      <c r="E20" t="s">
        <v>16</v>
      </c>
      <c r="F20" s="22">
        <f>'AA Cal'!G29</f>
        <v>0.1075</v>
      </c>
    </row>
    <row r="21" spans="1:6" x14ac:dyDescent="0.2">
      <c r="B21" t="s">
        <v>27</v>
      </c>
      <c r="E21" t="s">
        <v>16</v>
      </c>
      <c r="F21" s="32">
        <f>'Prior Quarter Rates'!F9</f>
        <v>0.22109999999999999</v>
      </c>
    </row>
    <row r="22" spans="1:6" x14ac:dyDescent="0.2">
      <c r="B22" t="s">
        <v>28</v>
      </c>
      <c r="E22" t="s">
        <v>16</v>
      </c>
      <c r="F22" s="32">
        <f>'Prior Quarter Rates'!F10</f>
        <v>9.9000000000000008E-3</v>
      </c>
    </row>
    <row r="23" spans="1:6" ht="13.5" thickBot="1" x14ac:dyDescent="0.25">
      <c r="B23" t="s">
        <v>29</v>
      </c>
      <c r="E23" t="s">
        <v>16</v>
      </c>
      <c r="F23" s="32">
        <f>'Prior Quarter Rates'!F11</f>
        <v>-0.17180000000000001</v>
      </c>
    </row>
    <row r="24" spans="1:6" ht="13.5" thickBot="1" x14ac:dyDescent="0.25">
      <c r="A24" t="s">
        <v>18</v>
      </c>
      <c r="E24" t="s">
        <v>16</v>
      </c>
      <c r="F24" s="38">
        <f>SUM(F20:F23)</f>
        <v>0.16670000000000001</v>
      </c>
    </row>
    <row r="27" spans="1:6" ht="13.5" thickBot="1" x14ac:dyDescent="0.25">
      <c r="A27" t="s">
        <v>20</v>
      </c>
    </row>
    <row r="28" spans="1:6" ht="13.5" thickBot="1" x14ac:dyDescent="0.25">
      <c r="A28" s="120" t="s">
        <v>13</v>
      </c>
      <c r="B28" s="120"/>
      <c r="C28" s="120"/>
      <c r="D28" s="120"/>
      <c r="E28" t="s">
        <v>14</v>
      </c>
      <c r="F28" s="10" t="s">
        <v>15</v>
      </c>
    </row>
    <row r="29" spans="1:6" x14ac:dyDescent="0.2">
      <c r="B29" t="s">
        <v>21</v>
      </c>
      <c r="E29" t="s">
        <v>16</v>
      </c>
      <c r="F29" s="22">
        <f>'RA Cal'!G27</f>
        <v>0</v>
      </c>
    </row>
    <row r="30" spans="1:6" x14ac:dyDescent="0.2">
      <c r="B30" t="s">
        <v>22</v>
      </c>
      <c r="E30" t="s">
        <v>16</v>
      </c>
      <c r="F30" s="14">
        <f>'Prior Quarter Rates'!F17</f>
        <v>-1E-4</v>
      </c>
    </row>
    <row r="31" spans="1:6" x14ac:dyDescent="0.2">
      <c r="B31" t="s">
        <v>23</v>
      </c>
      <c r="E31" t="s">
        <v>16</v>
      </c>
      <c r="F31" s="14">
        <f>'Prior Quarter Rates'!F18</f>
        <v>0</v>
      </c>
    </row>
    <row r="32" spans="1:6" ht="13.5" thickBot="1" x14ac:dyDescent="0.25">
      <c r="B32" t="s">
        <v>24</v>
      </c>
      <c r="E32" t="s">
        <v>16</v>
      </c>
      <c r="F32" s="14">
        <f>'Prior Quarter Rates'!F19</f>
        <v>-2.8999999999999998E-3</v>
      </c>
    </row>
    <row r="33" spans="1:6" ht="13.5" thickBot="1" x14ac:dyDescent="0.25">
      <c r="A33" t="s">
        <v>17</v>
      </c>
      <c r="E33" t="s">
        <v>16</v>
      </c>
      <c r="F33" s="38">
        <f>SUM(F29:F32)</f>
        <v>-2.9999999999999996E-3</v>
      </c>
    </row>
    <row r="36" spans="1:6" ht="13.5" thickBot="1" x14ac:dyDescent="0.25">
      <c r="A36" t="s">
        <v>34</v>
      </c>
    </row>
    <row r="37" spans="1:6" ht="13.5" thickBot="1" x14ac:dyDescent="0.25">
      <c r="A37" s="120" t="s">
        <v>13</v>
      </c>
      <c r="B37" s="120"/>
      <c r="C37" s="120"/>
      <c r="D37" s="120"/>
      <c r="E37" t="s">
        <v>14</v>
      </c>
      <c r="F37" s="10" t="s">
        <v>15</v>
      </c>
    </row>
    <row r="38" spans="1:6" x14ac:dyDescent="0.2">
      <c r="B38" t="s">
        <v>26</v>
      </c>
      <c r="E38" t="s">
        <v>16</v>
      </c>
      <c r="F38" s="22">
        <f>'OSSCR Calc'!F22</f>
        <v>-1.0800000000000001E-2</v>
      </c>
    </row>
    <row r="39" spans="1:6" x14ac:dyDescent="0.2">
      <c r="B39" t="s">
        <v>27</v>
      </c>
      <c r="E39" t="s">
        <v>16</v>
      </c>
      <c r="F39" s="14">
        <f>'Prior Quarter Rates'!F25</f>
        <v>-8.0000000000000002E-3</v>
      </c>
    </row>
    <row r="40" spans="1:6" x14ac:dyDescent="0.2">
      <c r="B40" t="s">
        <v>28</v>
      </c>
      <c r="E40" t="s">
        <v>16</v>
      </c>
      <c r="F40" s="14">
        <f>'Prior Quarter Rates'!F26</f>
        <v>-1.11E-2</v>
      </c>
    </row>
    <row r="41" spans="1:6" ht="13.5" thickBot="1" x14ac:dyDescent="0.25">
      <c r="B41" t="s">
        <v>29</v>
      </c>
      <c r="E41" t="s">
        <v>16</v>
      </c>
      <c r="F41" s="14">
        <f>'Prior Quarter Rates'!F27</f>
        <v>-4.3E-3</v>
      </c>
    </row>
    <row r="42" spans="1:6" ht="13.5" thickBot="1" x14ac:dyDescent="0.25">
      <c r="A42" t="s">
        <v>37</v>
      </c>
      <c r="E42" t="s">
        <v>16</v>
      </c>
      <c r="F42" s="38">
        <f>SUM(F38:F41)</f>
        <v>-3.4200000000000001E-2</v>
      </c>
    </row>
    <row r="43" spans="1:6" x14ac:dyDescent="0.2">
      <c r="F43" s="6"/>
    </row>
    <row r="44" spans="1:6" x14ac:dyDescent="0.2">
      <c r="A44" s="47" t="s">
        <v>77</v>
      </c>
    </row>
    <row r="45" spans="1:6" x14ac:dyDescent="0.2">
      <c r="A45" s="47" t="s">
        <v>76</v>
      </c>
    </row>
    <row r="47" spans="1:6" x14ac:dyDescent="0.2">
      <c r="A47" s="118" t="s">
        <v>117</v>
      </c>
      <c r="B47" s="119"/>
      <c r="C47" s="40"/>
      <c r="F47" s="4" t="s">
        <v>35</v>
      </c>
    </row>
    <row r="48" spans="1:6" x14ac:dyDescent="0.2">
      <c r="F48" s="4" t="s">
        <v>36</v>
      </c>
    </row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ageMargins left="0.75" right="0.75" top="1" bottom="1" header="0.5" footer="0.5"/>
  <pageSetup scale="9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3"/>
  <sheetViews>
    <sheetView zoomScaleNormal="100" workbookViewId="0">
      <selection activeCell="L19" sqref="L19"/>
    </sheetView>
  </sheetViews>
  <sheetFormatPr defaultRowHeight="12.75" x14ac:dyDescent="0.2"/>
  <cols>
    <col min="1" max="1" width="41" customWidth="1"/>
    <col min="2" max="2" width="43.7109375" bestFit="1" customWidth="1"/>
    <col min="5" max="5" width="15.5703125" bestFit="1" customWidth="1"/>
    <col min="6" max="6" width="10.85546875" bestFit="1" customWidth="1"/>
    <col min="7" max="7" width="14.5703125" bestFit="1" customWidth="1"/>
    <col min="8" max="8" width="11.85546875" bestFit="1" customWidth="1"/>
    <col min="9" max="9" width="16.28515625" customWidth="1"/>
    <col min="10" max="10" width="11.85546875" bestFit="1" customWidth="1"/>
    <col min="11" max="11" width="13.5703125" customWidth="1"/>
    <col min="12" max="12" width="13" customWidth="1"/>
  </cols>
  <sheetData>
    <row r="1" spans="1:13" x14ac:dyDescent="0.2">
      <c r="E1" s="4" t="s">
        <v>10</v>
      </c>
      <c r="F1" t="s">
        <v>43</v>
      </c>
      <c r="G1" s="92">
        <v>43190</v>
      </c>
    </row>
    <row r="2" spans="1:13" x14ac:dyDescent="0.2">
      <c r="F2" t="s">
        <v>48</v>
      </c>
      <c r="G2" s="88">
        <v>147868056</v>
      </c>
      <c r="I2" s="40"/>
    </row>
    <row r="3" spans="1:13" x14ac:dyDescent="0.2">
      <c r="G3" s="47"/>
    </row>
    <row r="4" spans="1:13" x14ac:dyDescent="0.2">
      <c r="A4" s="120" t="s">
        <v>0</v>
      </c>
      <c r="B4" s="120"/>
      <c r="C4" s="120"/>
      <c r="D4" s="120"/>
      <c r="E4" s="120"/>
      <c r="G4" s="3"/>
    </row>
    <row r="5" spans="1:13" x14ac:dyDescent="0.2">
      <c r="A5" s="126">
        <f>G1</f>
        <v>43190</v>
      </c>
      <c r="B5" s="126"/>
      <c r="C5" s="126"/>
      <c r="D5" s="126"/>
      <c r="E5" s="126"/>
      <c r="H5" s="120"/>
      <c r="I5" s="120"/>
      <c r="J5" s="120"/>
      <c r="K5" s="120"/>
      <c r="L5" s="120"/>
    </row>
    <row r="7" spans="1:13" x14ac:dyDescent="0.2">
      <c r="E7" s="16">
        <f>G1</f>
        <v>43190</v>
      </c>
      <c r="G7" s="39"/>
      <c r="H7" s="23"/>
      <c r="I7" s="23"/>
      <c r="J7" s="23"/>
      <c r="K7" s="23"/>
      <c r="L7" s="23"/>
      <c r="M7" s="23"/>
    </row>
    <row r="8" spans="1:13" x14ac:dyDescent="0.2">
      <c r="H8" s="24"/>
      <c r="I8" s="24"/>
      <c r="J8" s="24"/>
      <c r="K8" s="23"/>
      <c r="L8" s="23"/>
      <c r="M8" s="23"/>
    </row>
    <row r="9" spans="1:13" x14ac:dyDescent="0.2">
      <c r="A9" s="2" t="s">
        <v>1</v>
      </c>
      <c r="H9" s="25"/>
      <c r="I9" s="25"/>
      <c r="J9" s="25"/>
      <c r="K9" s="26"/>
      <c r="L9" s="23"/>
      <c r="M9" s="23"/>
    </row>
    <row r="10" spans="1:13" x14ac:dyDescent="0.2">
      <c r="A10" s="2" t="s">
        <v>2</v>
      </c>
      <c r="B10" s="2" t="s">
        <v>3</v>
      </c>
      <c r="E10" s="81"/>
      <c r="H10" s="25"/>
      <c r="I10" s="25"/>
      <c r="J10" s="25"/>
      <c r="K10" s="26"/>
      <c r="L10" s="23"/>
      <c r="M10" s="23"/>
    </row>
    <row r="11" spans="1:13" x14ac:dyDescent="0.2">
      <c r="A11" s="78" t="s">
        <v>78</v>
      </c>
      <c r="B11" t="s">
        <v>4</v>
      </c>
      <c r="E11" s="88">
        <v>11530393.629999999</v>
      </c>
      <c r="F11" s="3"/>
      <c r="H11" s="25"/>
      <c r="I11" s="25"/>
      <c r="J11" s="25"/>
      <c r="K11" s="26"/>
      <c r="L11" s="23"/>
      <c r="M11" s="23"/>
    </row>
    <row r="12" spans="1:13" x14ac:dyDescent="0.2">
      <c r="A12" s="78" t="s">
        <v>78</v>
      </c>
      <c r="B12" t="s">
        <v>94</v>
      </c>
      <c r="E12" s="88">
        <v>5056664.4700000025</v>
      </c>
      <c r="F12" s="36"/>
      <c r="H12" s="25"/>
      <c r="I12" s="25"/>
      <c r="J12" s="25"/>
      <c r="K12" s="26"/>
      <c r="L12" s="27"/>
      <c r="M12" s="23"/>
    </row>
    <row r="13" spans="1:13" x14ac:dyDescent="0.2">
      <c r="A13" s="78" t="s">
        <v>79</v>
      </c>
      <c r="B13" t="s">
        <v>51</v>
      </c>
      <c r="E13" s="88">
        <v>106783.74400001683</v>
      </c>
      <c r="F13" s="36"/>
      <c r="H13" s="23"/>
      <c r="I13" s="23"/>
      <c r="J13" s="23"/>
      <c r="K13" s="26"/>
      <c r="L13" s="23"/>
      <c r="M13" s="23"/>
    </row>
    <row r="14" spans="1:13" x14ac:dyDescent="0.2">
      <c r="A14" s="78" t="s">
        <v>84</v>
      </c>
      <c r="B14" t="s">
        <v>49</v>
      </c>
      <c r="E14" s="88">
        <v>220.43000000000029</v>
      </c>
      <c r="H14" s="23"/>
      <c r="I14" s="23"/>
      <c r="J14" s="23"/>
      <c r="K14" s="26"/>
      <c r="L14" s="23"/>
      <c r="M14" s="23"/>
    </row>
    <row r="15" spans="1:13" x14ac:dyDescent="0.2">
      <c r="A15" s="78" t="s">
        <v>88</v>
      </c>
      <c r="B15" t="s">
        <v>50</v>
      </c>
      <c r="E15" s="88">
        <v>265985.73000000033</v>
      </c>
      <c r="F15" s="36"/>
      <c r="H15" s="23"/>
      <c r="I15" s="23"/>
      <c r="J15" s="23"/>
      <c r="K15" s="26"/>
      <c r="L15" s="23"/>
      <c r="M15" s="23"/>
    </row>
    <row r="16" spans="1:13" x14ac:dyDescent="0.2">
      <c r="E16" s="88"/>
      <c r="H16" s="20"/>
      <c r="I16" s="20"/>
      <c r="J16" s="20"/>
      <c r="K16" s="23"/>
      <c r="L16" s="23"/>
      <c r="M16" s="23"/>
    </row>
    <row r="17" spans="1:13" x14ac:dyDescent="0.2">
      <c r="A17" s="83" t="s">
        <v>89</v>
      </c>
      <c r="B17" s="43" t="s">
        <v>90</v>
      </c>
      <c r="E17" s="88">
        <v>0</v>
      </c>
      <c r="H17" s="20"/>
      <c r="I17" s="20"/>
      <c r="J17" s="20"/>
      <c r="K17" s="23"/>
      <c r="L17" s="23"/>
      <c r="M17" s="23"/>
    </row>
    <row r="18" spans="1:13" x14ac:dyDescent="0.2">
      <c r="E18" s="88"/>
      <c r="H18" s="20"/>
      <c r="I18" s="20"/>
      <c r="J18" s="20"/>
      <c r="K18" s="23"/>
      <c r="L18" s="23"/>
      <c r="M18" s="23"/>
    </row>
    <row r="19" spans="1:13" x14ac:dyDescent="0.2">
      <c r="A19" t="s">
        <v>95</v>
      </c>
      <c r="B19" t="s">
        <v>96</v>
      </c>
      <c r="E19" s="95">
        <v>0</v>
      </c>
      <c r="H19" s="20"/>
      <c r="I19" s="20"/>
      <c r="J19" s="20"/>
      <c r="K19" s="23"/>
      <c r="L19" s="23"/>
      <c r="M19" s="23"/>
    </row>
    <row r="20" spans="1:13" x14ac:dyDescent="0.2">
      <c r="A20" s="78" t="s">
        <v>80</v>
      </c>
      <c r="B20" t="s">
        <v>7</v>
      </c>
      <c r="E20" s="95">
        <v>-14169.14</v>
      </c>
      <c r="H20" s="29"/>
      <c r="I20" s="29"/>
      <c r="J20" s="29"/>
      <c r="K20" s="30"/>
      <c r="L20" s="29"/>
      <c r="M20" s="31"/>
    </row>
    <row r="21" spans="1:13" x14ac:dyDescent="0.2">
      <c r="A21" s="78" t="s">
        <v>82</v>
      </c>
      <c r="B21" t="s">
        <v>8</v>
      </c>
      <c r="E21" s="95">
        <v>-690641.09</v>
      </c>
      <c r="H21" s="29"/>
      <c r="I21" s="29"/>
      <c r="J21" s="29"/>
      <c r="K21" s="30"/>
      <c r="L21" s="23"/>
      <c r="M21" s="23"/>
    </row>
    <row r="22" spans="1:13" x14ac:dyDescent="0.2">
      <c r="A22" s="78" t="s">
        <v>81</v>
      </c>
      <c r="B22" s="43" t="s">
        <v>73</v>
      </c>
      <c r="E22" s="95">
        <v>-14411.05</v>
      </c>
      <c r="H22" s="29"/>
      <c r="I22" s="29"/>
      <c r="J22" s="29"/>
      <c r="K22" s="30"/>
      <c r="L22" s="23"/>
      <c r="M22" s="23"/>
    </row>
    <row r="23" spans="1:13" x14ac:dyDescent="0.2">
      <c r="A23" s="78" t="s">
        <v>83</v>
      </c>
      <c r="B23" t="s">
        <v>9</v>
      </c>
      <c r="E23" s="96">
        <v>-340829.82</v>
      </c>
      <c r="H23" s="29"/>
      <c r="I23" s="29"/>
      <c r="J23" s="29"/>
      <c r="K23" s="30"/>
      <c r="L23" s="23"/>
      <c r="M23" s="23"/>
    </row>
    <row r="24" spans="1:13" x14ac:dyDescent="0.2">
      <c r="A24" t="s">
        <v>5</v>
      </c>
      <c r="E24" s="3">
        <f>SUM(E19:E23)</f>
        <v>-1060051.1000000001</v>
      </c>
      <c r="G24" s="3">
        <f>SUM(E24,E17,E11:E15)</f>
        <v>15899996.90400002</v>
      </c>
      <c r="H24" s="28" t="s">
        <v>93</v>
      </c>
      <c r="I24" s="28"/>
      <c r="J24" s="28"/>
      <c r="K24" s="30"/>
      <c r="L24" s="23"/>
      <c r="M24" s="23"/>
    </row>
    <row r="25" spans="1:13" x14ac:dyDescent="0.2">
      <c r="E25" s="3"/>
      <c r="G25" s="98">
        <f>'[1]Actual Adj.'!$AJ$31</f>
        <v>15899996.904000018</v>
      </c>
      <c r="H25" s="28" t="s">
        <v>92</v>
      </c>
      <c r="I25" s="28"/>
      <c r="J25" s="28"/>
      <c r="K25" s="23"/>
      <c r="L25" s="23"/>
      <c r="M25" s="23"/>
    </row>
    <row r="26" spans="1:13" x14ac:dyDescent="0.2">
      <c r="E26" s="1"/>
      <c r="G26" s="3">
        <f>G24-G25</f>
        <v>0</v>
      </c>
      <c r="H26" s="24"/>
      <c r="I26" s="24"/>
      <c r="J26" s="24"/>
      <c r="K26" s="23"/>
      <c r="L26" s="23"/>
      <c r="M26" s="23"/>
    </row>
    <row r="27" spans="1:13" x14ac:dyDescent="0.2">
      <c r="A27" s="76" t="s">
        <v>85</v>
      </c>
      <c r="B27" s="43" t="s">
        <v>74</v>
      </c>
      <c r="E27" s="88">
        <f>'[2]Suppl. Refund &amp; Recon. Adj.'!$AJ$12</f>
        <v>0</v>
      </c>
      <c r="F27">
        <v>1.0549999999999999</v>
      </c>
      <c r="H27" s="28"/>
      <c r="I27" s="28"/>
      <c r="J27" s="28"/>
      <c r="K27" s="23"/>
      <c r="L27" s="23"/>
      <c r="M27" s="23"/>
    </row>
    <row r="28" spans="1:13" x14ac:dyDescent="0.2">
      <c r="A28" s="78" t="s">
        <v>86</v>
      </c>
      <c r="B28" t="s">
        <v>6</v>
      </c>
      <c r="E28" s="96">
        <v>-697.27</v>
      </c>
      <c r="H28" s="17"/>
      <c r="I28" s="17"/>
      <c r="J28" s="17"/>
    </row>
    <row r="29" spans="1:13" x14ac:dyDescent="0.2">
      <c r="A29" t="s">
        <v>5</v>
      </c>
      <c r="E29" s="1">
        <f>SUM(E27:E28)</f>
        <v>-697.27</v>
      </c>
      <c r="F29" s="1">
        <f>ROUND((E29)*F27,0)</f>
        <v>-736</v>
      </c>
      <c r="G29" s="3">
        <f>F29-'RA Cal'!G22</f>
        <v>-0.37999999999999545</v>
      </c>
      <c r="H29" s="17"/>
      <c r="I29" s="17"/>
      <c r="J29" s="17"/>
    </row>
    <row r="30" spans="1:13" x14ac:dyDescent="0.2">
      <c r="E30" s="1"/>
      <c r="H30" s="17"/>
      <c r="I30" s="17"/>
      <c r="J30" s="17"/>
    </row>
    <row r="31" spans="1:13" x14ac:dyDescent="0.2">
      <c r="H31" s="17"/>
      <c r="I31" s="17"/>
      <c r="J31" s="17"/>
    </row>
    <row r="32" spans="1:13" x14ac:dyDescent="0.2">
      <c r="A32" s="76" t="s">
        <v>87</v>
      </c>
      <c r="B32" s="36" t="s">
        <v>59</v>
      </c>
      <c r="E32" s="97">
        <v>-1601236</v>
      </c>
      <c r="G32" s="1"/>
      <c r="H32" s="17"/>
      <c r="I32" s="17"/>
      <c r="J32" s="17"/>
    </row>
    <row r="33" spans="1:10" x14ac:dyDescent="0.2">
      <c r="A33" t="s">
        <v>5</v>
      </c>
      <c r="E33" s="1">
        <f>SUM(E32:E32)</f>
        <v>-1601236</v>
      </c>
      <c r="G33" s="1"/>
      <c r="H33" s="1"/>
      <c r="I33" s="17"/>
      <c r="J33" s="17"/>
    </row>
    <row r="34" spans="1:10" x14ac:dyDescent="0.2">
      <c r="E34" s="1"/>
    </row>
    <row r="35" spans="1:10" x14ac:dyDescent="0.2">
      <c r="E35" s="1"/>
    </row>
    <row r="36" spans="1:10" x14ac:dyDescent="0.2">
      <c r="A36" s="125"/>
      <c r="B36" s="125"/>
      <c r="C36" s="125"/>
      <c r="D36" s="125"/>
      <c r="E36" s="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4">
    <mergeCell ref="A4:E4"/>
    <mergeCell ref="H5:L5"/>
    <mergeCell ref="A36:D36"/>
    <mergeCell ref="A5:E5"/>
  </mergeCells>
  <phoneticPr fontId="2" type="noConversion"/>
  <pageMargins left="0.27" right="0.31" top="0.5" bottom="0.54" header="0.5" footer="0.5"/>
  <pageSetup scale="7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33"/>
  <sheetViews>
    <sheetView view="pageBreakPreview" zoomScale="60" zoomScaleNormal="100" workbookViewId="0">
      <selection activeCell="F17" sqref="F17"/>
    </sheetView>
  </sheetViews>
  <sheetFormatPr defaultRowHeight="12.75" x14ac:dyDescent="0.2"/>
  <cols>
    <col min="3" max="3" width="48.5703125" customWidth="1"/>
    <col min="4" max="4" width="9.28515625" customWidth="1"/>
    <col min="5" max="5" width="8.140625" customWidth="1"/>
    <col min="6" max="6" width="11.42578125" customWidth="1"/>
  </cols>
  <sheetData>
    <row r="1" spans="1:8" x14ac:dyDescent="0.2">
      <c r="F1" s="4"/>
    </row>
    <row r="2" spans="1:8" x14ac:dyDescent="0.2">
      <c r="A2" s="127" t="s">
        <v>30</v>
      </c>
      <c r="B2" s="127"/>
      <c r="C2" s="127"/>
      <c r="D2" s="127"/>
      <c r="E2" s="127"/>
      <c r="F2" s="127"/>
    </row>
    <row r="4" spans="1:8" x14ac:dyDescent="0.2">
      <c r="A4" s="120" t="s">
        <v>12</v>
      </c>
      <c r="B4" s="120"/>
      <c r="C4" s="120"/>
      <c r="D4" s="120"/>
      <c r="E4" s="120"/>
      <c r="F4" s="120"/>
    </row>
    <row r="5" spans="1:8" x14ac:dyDescent="0.2">
      <c r="D5" s="5"/>
      <c r="E5" s="2"/>
      <c r="F5" s="5"/>
    </row>
    <row r="6" spans="1:8" ht="13.5" thickBot="1" x14ac:dyDescent="0.25">
      <c r="A6" t="s">
        <v>25</v>
      </c>
    </row>
    <row r="7" spans="1:8" ht="13.5" thickBot="1" x14ac:dyDescent="0.25">
      <c r="A7" s="120" t="s">
        <v>13</v>
      </c>
      <c r="B7" s="120"/>
      <c r="C7" s="120"/>
      <c r="D7" s="120"/>
      <c r="E7" t="s">
        <v>14</v>
      </c>
      <c r="F7" s="10" t="s">
        <v>15</v>
      </c>
    </row>
    <row r="8" spans="1:8" x14ac:dyDescent="0.2">
      <c r="B8" t="s">
        <v>26</v>
      </c>
      <c r="E8" t="s">
        <v>16</v>
      </c>
      <c r="F8" s="22">
        <f>Summary!F20</f>
        <v>0.1075</v>
      </c>
    </row>
    <row r="9" spans="1:8" x14ac:dyDescent="0.2">
      <c r="B9" t="s">
        <v>27</v>
      </c>
      <c r="E9" t="s">
        <v>16</v>
      </c>
      <c r="F9" s="14">
        <v>0.22109999999999999</v>
      </c>
      <c r="H9" s="37" t="s">
        <v>54</v>
      </c>
    </row>
    <row r="10" spans="1:8" x14ac:dyDescent="0.2">
      <c r="B10" t="s">
        <v>28</v>
      </c>
      <c r="E10" t="s">
        <v>16</v>
      </c>
      <c r="F10" s="32">
        <v>9.9000000000000008E-3</v>
      </c>
      <c r="H10" s="36" t="s">
        <v>55</v>
      </c>
    </row>
    <row r="11" spans="1:8" ht="13.5" thickBot="1" x14ac:dyDescent="0.25">
      <c r="B11" t="s">
        <v>29</v>
      </c>
      <c r="E11" t="s">
        <v>16</v>
      </c>
      <c r="F11" s="94">
        <v>-0.17180000000000001</v>
      </c>
      <c r="H11" s="36" t="s">
        <v>56</v>
      </c>
    </row>
    <row r="12" spans="1:8" x14ac:dyDescent="0.2">
      <c r="H12" s="36" t="s">
        <v>57</v>
      </c>
    </row>
    <row r="13" spans="1:8" x14ac:dyDescent="0.2">
      <c r="H13" s="36" t="s">
        <v>58</v>
      </c>
    </row>
    <row r="14" spans="1:8" ht="13.5" thickBot="1" x14ac:dyDescent="0.25">
      <c r="A14" t="s">
        <v>20</v>
      </c>
    </row>
    <row r="15" spans="1:8" ht="13.5" thickBot="1" x14ac:dyDescent="0.25">
      <c r="A15" s="120" t="s">
        <v>13</v>
      </c>
      <c r="B15" s="120"/>
      <c r="C15" s="120"/>
      <c r="D15" s="120"/>
      <c r="E15" t="s">
        <v>14</v>
      </c>
      <c r="F15" s="10" t="s">
        <v>15</v>
      </c>
    </row>
    <row r="16" spans="1:8" x14ac:dyDescent="0.2">
      <c r="B16" t="s">
        <v>21</v>
      </c>
      <c r="E16" t="s">
        <v>16</v>
      </c>
      <c r="F16" s="22">
        <f>Summary!F29</f>
        <v>0</v>
      </c>
    </row>
    <row r="17" spans="1:8" x14ac:dyDescent="0.2">
      <c r="B17" t="s">
        <v>22</v>
      </c>
      <c r="E17" t="s">
        <v>16</v>
      </c>
      <c r="F17" s="14">
        <v>-1E-4</v>
      </c>
      <c r="H17" s="37" t="s">
        <v>54</v>
      </c>
    </row>
    <row r="18" spans="1:8" x14ac:dyDescent="0.2">
      <c r="B18" t="s">
        <v>23</v>
      </c>
      <c r="E18" t="s">
        <v>16</v>
      </c>
      <c r="F18" s="14">
        <v>0</v>
      </c>
      <c r="H18" s="36" t="s">
        <v>55</v>
      </c>
    </row>
    <row r="19" spans="1:8" ht="13.5" thickBot="1" x14ac:dyDescent="0.25">
      <c r="B19" t="s">
        <v>24</v>
      </c>
      <c r="E19" t="s">
        <v>16</v>
      </c>
      <c r="F19" s="15">
        <v>-2.8999999999999998E-3</v>
      </c>
      <c r="H19" s="36" t="s">
        <v>56</v>
      </c>
    </row>
    <row r="20" spans="1:8" x14ac:dyDescent="0.2">
      <c r="H20" s="36" t="s">
        <v>57</v>
      </c>
    </row>
    <row r="21" spans="1:8" x14ac:dyDescent="0.2">
      <c r="H21" s="36" t="s">
        <v>58</v>
      </c>
    </row>
    <row r="22" spans="1:8" ht="13.5" thickBot="1" x14ac:dyDescent="0.25">
      <c r="A22" t="s">
        <v>34</v>
      </c>
    </row>
    <row r="23" spans="1:8" ht="13.5" thickBot="1" x14ac:dyDescent="0.25">
      <c r="A23" s="120" t="s">
        <v>13</v>
      </c>
      <c r="B23" s="120"/>
      <c r="C23" s="120"/>
      <c r="D23" s="120"/>
      <c r="E23" t="s">
        <v>14</v>
      </c>
      <c r="F23" s="10" t="s">
        <v>15</v>
      </c>
    </row>
    <row r="24" spans="1:8" x14ac:dyDescent="0.2">
      <c r="B24" t="s">
        <v>26</v>
      </c>
      <c r="E24" t="s">
        <v>16</v>
      </c>
      <c r="F24" s="22">
        <f>Summary!F38</f>
        <v>-1.0800000000000001E-2</v>
      </c>
    </row>
    <row r="25" spans="1:8" x14ac:dyDescent="0.2">
      <c r="B25" t="s">
        <v>27</v>
      </c>
      <c r="E25" t="s">
        <v>16</v>
      </c>
      <c r="F25" s="14">
        <v>-8.0000000000000002E-3</v>
      </c>
      <c r="H25" s="37" t="s">
        <v>54</v>
      </c>
    </row>
    <row r="26" spans="1:8" x14ac:dyDescent="0.2">
      <c r="B26" t="s">
        <v>28</v>
      </c>
      <c r="E26" t="s">
        <v>16</v>
      </c>
      <c r="F26" s="14">
        <v>-1.11E-2</v>
      </c>
      <c r="H26" s="36" t="s">
        <v>55</v>
      </c>
    </row>
    <row r="27" spans="1:8" ht="13.5" thickBot="1" x14ac:dyDescent="0.25">
      <c r="B27" t="s">
        <v>29</v>
      </c>
      <c r="E27" t="s">
        <v>16</v>
      </c>
      <c r="F27" s="94">
        <v>-4.3E-3</v>
      </c>
      <c r="H27" s="36" t="s">
        <v>56</v>
      </c>
    </row>
    <row r="28" spans="1:8" x14ac:dyDescent="0.2">
      <c r="F28" s="6"/>
      <c r="H28" s="36" t="s">
        <v>57</v>
      </c>
    </row>
    <row r="29" spans="1:8" x14ac:dyDescent="0.2">
      <c r="H29" s="36" t="s">
        <v>58</v>
      </c>
    </row>
    <row r="32" spans="1:8" x14ac:dyDescent="0.2">
      <c r="A32" s="19"/>
      <c r="B32" s="19"/>
      <c r="F32" s="4"/>
    </row>
    <row r="33" spans="6:6" x14ac:dyDescent="0.2">
      <c r="F33" s="4"/>
    </row>
  </sheetData>
  <mergeCells count="5">
    <mergeCell ref="A23:D23"/>
    <mergeCell ref="A2:F2"/>
    <mergeCell ref="A4:F4"/>
    <mergeCell ref="A7:D7"/>
    <mergeCell ref="A15:D15"/>
  </mergeCells>
  <pageMargins left="0.75" right="0.75" top="1" bottom="1" header="0.5" footer="0.5"/>
  <pageSetup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3"/>
  <sheetViews>
    <sheetView view="pageBreakPreview" zoomScale="60" zoomScaleNormal="100" workbookViewId="0">
      <selection activeCell="G26" sqref="G26"/>
    </sheetView>
  </sheetViews>
  <sheetFormatPr defaultRowHeight="12.75" x14ac:dyDescent="0.2"/>
  <cols>
    <col min="1" max="1" width="23.7109375" customWidth="1"/>
    <col min="2" max="2" width="16.85546875" customWidth="1"/>
    <col min="4" max="4" width="5.7109375" customWidth="1"/>
    <col min="5" max="5" width="2.28515625" customWidth="1"/>
    <col min="6" max="6" width="8" customWidth="1"/>
    <col min="7" max="7" width="29.85546875" bestFit="1" customWidth="1"/>
    <col min="8" max="9" width="11.28515625" bestFit="1" customWidth="1"/>
  </cols>
  <sheetData>
    <row r="1" spans="1:8" x14ac:dyDescent="0.2">
      <c r="G1" s="4" t="s">
        <v>40</v>
      </c>
    </row>
    <row r="3" spans="1:8" x14ac:dyDescent="0.2">
      <c r="A3" s="122" t="str">
        <f>Summary!A1</f>
        <v>COLUMBIA GAS OF OHIO, INC.</v>
      </c>
      <c r="B3" s="122"/>
      <c r="C3" s="122"/>
      <c r="D3" s="122"/>
      <c r="E3" s="122"/>
      <c r="F3" s="122"/>
      <c r="G3" s="122"/>
    </row>
    <row r="6" spans="1:8" x14ac:dyDescent="0.2">
      <c r="A6" s="120" t="str">
        <f>Summary!A3</f>
        <v>CHOICE/SCO RECONCILATION RIDER</v>
      </c>
      <c r="B6" s="120"/>
      <c r="C6" s="120"/>
      <c r="D6" s="120"/>
      <c r="E6" s="120"/>
      <c r="F6" s="120"/>
      <c r="G6" s="120"/>
    </row>
    <row r="7" spans="1:8" x14ac:dyDescent="0.2">
      <c r="A7" s="130" t="s">
        <v>97</v>
      </c>
      <c r="B7" s="130"/>
      <c r="C7" s="130"/>
      <c r="D7" s="130"/>
      <c r="E7" s="130"/>
      <c r="F7" s="130"/>
      <c r="G7" s="130"/>
    </row>
    <row r="8" spans="1:8" x14ac:dyDescent="0.2">
      <c r="A8" s="46"/>
      <c r="B8" s="46"/>
      <c r="C8" s="46"/>
      <c r="D8" s="46"/>
      <c r="E8" s="46"/>
      <c r="F8" s="46"/>
      <c r="G8" s="46"/>
    </row>
    <row r="9" spans="1:8" x14ac:dyDescent="0.2">
      <c r="A9" s="128" t="s">
        <v>38</v>
      </c>
      <c r="B9" s="128"/>
      <c r="C9" s="128"/>
      <c r="D9" s="128"/>
      <c r="E9" s="128"/>
      <c r="F9" s="128"/>
      <c r="G9" s="128"/>
    </row>
    <row r="10" spans="1:8" x14ac:dyDescent="0.2">
      <c r="G10" s="2"/>
    </row>
    <row r="11" spans="1:8" x14ac:dyDescent="0.2">
      <c r="A11" s="2" t="s">
        <v>1</v>
      </c>
      <c r="G11" s="2"/>
    </row>
    <row r="12" spans="1:8" x14ac:dyDescent="0.2">
      <c r="A12" s="41" t="s">
        <v>2</v>
      </c>
      <c r="B12" s="41" t="s">
        <v>3</v>
      </c>
      <c r="C12" s="42"/>
      <c r="D12" s="42"/>
      <c r="E12" s="42"/>
      <c r="F12" s="42"/>
      <c r="G12" s="41" t="s">
        <v>44</v>
      </c>
    </row>
    <row r="13" spans="1:8" x14ac:dyDescent="0.2">
      <c r="A13" s="2"/>
      <c r="B13" s="2"/>
      <c r="G13" s="49" t="s">
        <v>61</v>
      </c>
    </row>
    <row r="14" spans="1:8" x14ac:dyDescent="0.2">
      <c r="A14" s="44"/>
      <c r="B14" s="44"/>
      <c r="G14" s="49"/>
    </row>
    <row r="15" spans="1:8" x14ac:dyDescent="0.2">
      <c r="A15" s="78" t="s">
        <v>78</v>
      </c>
      <c r="B15" t="s">
        <v>4</v>
      </c>
      <c r="G15" s="1">
        <f>'Activity 3.31.18'!E11</f>
        <v>11530393.629999999</v>
      </c>
      <c r="H15" s="3"/>
    </row>
    <row r="16" spans="1:8" x14ac:dyDescent="0.2">
      <c r="A16" s="78" t="s">
        <v>78</v>
      </c>
      <c r="B16" t="s">
        <v>52</v>
      </c>
      <c r="G16" s="1">
        <f>'Activity 3.31.18'!E12</f>
        <v>5056664.4700000025</v>
      </c>
    </row>
    <row r="17" spans="1:9" x14ac:dyDescent="0.2">
      <c r="A17" s="78" t="s">
        <v>79</v>
      </c>
      <c r="B17" t="s">
        <v>53</v>
      </c>
      <c r="G17" s="1">
        <f>'Activity 3.31.18'!E13+'Activity 3.31.18'!E14+'Activity 3.31.18'!E15</f>
        <v>372989.90400001715</v>
      </c>
      <c r="I17" s="3"/>
    </row>
    <row r="18" spans="1:9" x14ac:dyDescent="0.2">
      <c r="A18" s="78" t="s">
        <v>91</v>
      </c>
      <c r="B18" s="43" t="s">
        <v>90</v>
      </c>
      <c r="G18" s="1">
        <f>'Activity 3.31.18'!E17</f>
        <v>0</v>
      </c>
      <c r="I18" s="3"/>
    </row>
    <row r="19" spans="1:9" x14ac:dyDescent="0.2">
      <c r="A19" s="78" t="s">
        <v>95</v>
      </c>
      <c r="B19" s="43" t="s">
        <v>96</v>
      </c>
      <c r="G19" s="1">
        <f>'Activity 3.31.18'!E19</f>
        <v>0</v>
      </c>
      <c r="I19" s="3"/>
    </row>
    <row r="20" spans="1:9" x14ac:dyDescent="0.2">
      <c r="A20" s="78" t="s">
        <v>80</v>
      </c>
      <c r="B20" t="s">
        <v>7</v>
      </c>
      <c r="G20" s="1">
        <f>'Activity 3.31.18'!E20</f>
        <v>-14169.14</v>
      </c>
    </row>
    <row r="21" spans="1:9" x14ac:dyDescent="0.2">
      <c r="A21" s="78" t="s">
        <v>81</v>
      </c>
      <c r="B21" t="s">
        <v>73</v>
      </c>
      <c r="G21" s="1">
        <f>'Activity 3.31.18'!E22</f>
        <v>-14411.05</v>
      </c>
    </row>
    <row r="22" spans="1:9" x14ac:dyDescent="0.2">
      <c r="A22" s="78" t="s">
        <v>82</v>
      </c>
      <c r="B22" t="s">
        <v>8</v>
      </c>
      <c r="G22" s="1">
        <f>'Activity 3.31.18'!E21</f>
        <v>-690641.09</v>
      </c>
    </row>
    <row r="23" spans="1:9" ht="15" x14ac:dyDescent="0.35">
      <c r="A23" s="78" t="s">
        <v>83</v>
      </c>
      <c r="B23" t="s">
        <v>9</v>
      </c>
      <c r="G23" s="54">
        <f>'Activity 3.31.18'!E23</f>
        <v>-340829.82</v>
      </c>
    </row>
    <row r="24" spans="1:9" x14ac:dyDescent="0.2">
      <c r="G24" s="55"/>
    </row>
    <row r="25" spans="1:9" x14ac:dyDescent="0.2">
      <c r="A25" s="2" t="s">
        <v>5</v>
      </c>
      <c r="G25" s="1">
        <f>SUM(G15:G23)</f>
        <v>15899996.904000018</v>
      </c>
    </row>
    <row r="26" spans="1:9" x14ac:dyDescent="0.2">
      <c r="G26" s="1"/>
      <c r="H26" s="3"/>
    </row>
    <row r="27" spans="1:9" x14ac:dyDescent="0.2">
      <c r="A27" s="129" t="s">
        <v>98</v>
      </c>
      <c r="B27" s="129"/>
      <c r="C27" s="129"/>
      <c r="D27" s="129"/>
      <c r="G27" s="1">
        <f>'Activity 3.31.18'!G2</f>
        <v>147868056</v>
      </c>
    </row>
    <row r="28" spans="1:9" x14ac:dyDescent="0.2">
      <c r="G28" s="1"/>
    </row>
    <row r="29" spans="1:9" x14ac:dyDescent="0.2">
      <c r="A29" s="43" t="s">
        <v>64</v>
      </c>
      <c r="G29" s="6">
        <f>ROUND(G25/G27,4)</f>
        <v>0.1075</v>
      </c>
    </row>
    <row r="30" spans="1:9" x14ac:dyDescent="0.2">
      <c r="A30" s="82"/>
      <c r="F30" s="1"/>
    </row>
    <row r="31" spans="1:9" x14ac:dyDescent="0.2">
      <c r="A31" s="82"/>
      <c r="F31" s="1"/>
    </row>
    <row r="32" spans="1:9" x14ac:dyDescent="0.2">
      <c r="A32" s="82"/>
      <c r="F32" s="1"/>
    </row>
    <row r="33" spans="6:6" x14ac:dyDescent="0.2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ageMargins left="1.2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6"/>
  <sheetViews>
    <sheetView view="pageBreakPreview" zoomScale="60" zoomScaleNormal="100" workbookViewId="0">
      <selection activeCell="J20" sqref="J20"/>
    </sheetView>
  </sheetViews>
  <sheetFormatPr defaultRowHeight="12.75" x14ac:dyDescent="0.2"/>
  <cols>
    <col min="1" max="1" width="22.5703125" customWidth="1"/>
    <col min="2" max="2" width="7.85546875" customWidth="1"/>
    <col min="3" max="3" width="9.28515625" customWidth="1"/>
    <col min="4" max="4" width="10.42578125" customWidth="1"/>
    <col min="5" max="5" width="4.42578125" customWidth="1"/>
    <col min="6" max="6" width="3.5703125" customWidth="1"/>
    <col min="7" max="7" width="15.5703125" customWidth="1"/>
  </cols>
  <sheetData>
    <row r="1" spans="1:7" x14ac:dyDescent="0.2">
      <c r="G1" s="4" t="s">
        <v>41</v>
      </c>
    </row>
    <row r="3" spans="1:7" x14ac:dyDescent="0.2">
      <c r="A3" s="122" t="str">
        <f>Summary!A1</f>
        <v>COLUMBIA GAS OF OHIO, INC.</v>
      </c>
      <c r="B3" s="122"/>
      <c r="C3" s="122"/>
      <c r="D3" s="122"/>
      <c r="E3" s="122"/>
      <c r="F3" s="122"/>
      <c r="G3" s="122"/>
    </row>
    <row r="5" spans="1:7" x14ac:dyDescent="0.2">
      <c r="A5" s="120" t="str">
        <f>Summary!A3</f>
        <v>CHOICE/SCO RECONCILATION RIDER</v>
      </c>
      <c r="B5" s="120"/>
      <c r="C5" s="120"/>
      <c r="D5" s="120"/>
      <c r="E5" s="120"/>
      <c r="F5" s="120"/>
      <c r="G5" s="120"/>
    </row>
    <row r="6" spans="1:7" x14ac:dyDescent="0.2">
      <c r="A6" s="131" t="str">
        <f>'AA Cal'!A7:G7</f>
        <v xml:space="preserve"> for Three Months Ended March 31, 2018</v>
      </c>
      <c r="B6" s="131"/>
      <c r="C6" s="131"/>
      <c r="D6" s="131"/>
      <c r="E6" s="131"/>
      <c r="F6" s="131"/>
      <c r="G6" s="131"/>
    </row>
    <row r="7" spans="1:7" x14ac:dyDescent="0.2">
      <c r="A7" s="46"/>
      <c r="B7" s="45"/>
      <c r="C7" s="45"/>
      <c r="D7" s="45"/>
      <c r="E7" s="45"/>
      <c r="F7" s="45"/>
    </row>
    <row r="8" spans="1:7" x14ac:dyDescent="0.2">
      <c r="A8" s="128" t="s">
        <v>39</v>
      </c>
      <c r="B8" s="128"/>
      <c r="C8" s="128"/>
      <c r="D8" s="128"/>
      <c r="E8" s="128"/>
      <c r="F8" s="128"/>
      <c r="G8" s="128"/>
    </row>
    <row r="9" spans="1:7" x14ac:dyDescent="0.2">
      <c r="A9" s="8"/>
      <c r="B9" s="8"/>
      <c r="C9" s="8"/>
      <c r="D9" s="8"/>
      <c r="E9" s="8"/>
      <c r="F9" s="8"/>
      <c r="G9" s="8"/>
    </row>
    <row r="10" spans="1:7" x14ac:dyDescent="0.2">
      <c r="A10" s="8"/>
      <c r="B10" s="8"/>
      <c r="C10" s="8"/>
      <c r="D10" s="8"/>
      <c r="E10" s="8"/>
      <c r="F10" s="8"/>
      <c r="G10" s="8"/>
    </row>
    <row r="11" spans="1:7" x14ac:dyDescent="0.2">
      <c r="G11" s="2"/>
    </row>
    <row r="12" spans="1:7" x14ac:dyDescent="0.2">
      <c r="G12" s="2"/>
    </row>
    <row r="13" spans="1:7" x14ac:dyDescent="0.2">
      <c r="A13" s="2" t="s">
        <v>1</v>
      </c>
      <c r="G13" s="2"/>
    </row>
    <row r="14" spans="1:7" x14ac:dyDescent="0.2">
      <c r="A14" s="41" t="s">
        <v>2</v>
      </c>
      <c r="B14" s="48" t="s">
        <v>3</v>
      </c>
      <c r="C14" s="42"/>
      <c r="D14" s="42"/>
      <c r="E14" s="42"/>
      <c r="F14" s="42"/>
      <c r="G14" s="41" t="s">
        <v>44</v>
      </c>
    </row>
    <row r="15" spans="1:7" x14ac:dyDescent="0.2">
      <c r="A15" s="2"/>
      <c r="B15" s="2"/>
      <c r="G15" s="49" t="s">
        <v>61</v>
      </c>
    </row>
    <row r="16" spans="1:7" x14ac:dyDescent="0.2">
      <c r="G16" s="1"/>
    </row>
    <row r="17" spans="1:9" x14ac:dyDescent="0.2">
      <c r="G17" s="1"/>
    </row>
    <row r="18" spans="1:9" x14ac:dyDescent="0.2">
      <c r="A18" s="78" t="s">
        <v>86</v>
      </c>
      <c r="B18" t="s">
        <v>6</v>
      </c>
      <c r="G18" s="50">
        <f>'Activity 3.31.18'!E29</f>
        <v>-697.27</v>
      </c>
    </row>
    <row r="19" spans="1:9" ht="9" customHeight="1" x14ac:dyDescent="0.2"/>
    <row r="20" spans="1:9" ht="15" x14ac:dyDescent="0.2">
      <c r="B20" s="35" t="s">
        <v>46</v>
      </c>
      <c r="C20" s="33"/>
      <c r="D20" s="34"/>
      <c r="E20" s="23"/>
      <c r="G20" s="51">
        <v>1.0549999999999999</v>
      </c>
    </row>
    <row r="21" spans="1:9" x14ac:dyDescent="0.2">
      <c r="G21" s="1"/>
    </row>
    <row r="22" spans="1:9" x14ac:dyDescent="0.2">
      <c r="A22" s="34" t="s">
        <v>47</v>
      </c>
      <c r="B22" s="33"/>
      <c r="G22" s="50">
        <f>ROUND(G18*G20,2)</f>
        <v>-735.62</v>
      </c>
      <c r="I22" s="93"/>
    </row>
    <row r="23" spans="1:9" x14ac:dyDescent="0.2">
      <c r="G23" s="1"/>
    </row>
    <row r="24" spans="1:9" x14ac:dyDescent="0.2">
      <c r="G24" s="1"/>
    </row>
    <row r="25" spans="1:9" x14ac:dyDescent="0.2">
      <c r="A25" s="125" t="str">
        <f>'AA Cal'!$A$27</f>
        <v>Total CHOICE/Sales Throughput TME March 31, 2018 (Mcf)</v>
      </c>
      <c r="B25" s="125"/>
      <c r="C25" s="125"/>
      <c r="D25" s="125"/>
      <c r="E25" s="125"/>
      <c r="G25" s="1">
        <f>'Activity 3.31.18'!G2</f>
        <v>147868056</v>
      </c>
    </row>
    <row r="26" spans="1:9" x14ac:dyDescent="0.2">
      <c r="G26" s="1"/>
    </row>
    <row r="27" spans="1:9" x14ac:dyDescent="0.2">
      <c r="A27" s="43" t="s">
        <v>63</v>
      </c>
      <c r="G27" s="77">
        <f>ROUND((G22)/G25,4)</f>
        <v>0</v>
      </c>
    </row>
    <row r="28" spans="1:9" x14ac:dyDescent="0.2">
      <c r="A28" s="82"/>
    </row>
    <row r="29" spans="1:9" x14ac:dyDescent="0.2">
      <c r="A29" s="82"/>
    </row>
    <row r="30" spans="1:9" x14ac:dyDescent="0.2">
      <c r="A30" s="82"/>
    </row>
    <row r="36" spans="1:1" x14ac:dyDescent="0.2">
      <c r="A36" s="36"/>
    </row>
  </sheetData>
  <mergeCells count="5">
    <mergeCell ref="A3:G3"/>
    <mergeCell ref="A5:G5"/>
    <mergeCell ref="A8:G8"/>
    <mergeCell ref="A25:E25"/>
    <mergeCell ref="A6:G6"/>
  </mergeCells>
  <phoneticPr fontId="2" type="noConversion"/>
  <pageMargins left="1.25" right="0.75" top="1" bottom="1" header="0.5" footer="0.5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6"/>
  <sheetViews>
    <sheetView view="pageBreakPreview" zoomScale="60" zoomScaleNormal="100" workbookViewId="0">
      <selection activeCell="B29" sqref="B29:B30"/>
    </sheetView>
  </sheetViews>
  <sheetFormatPr defaultColWidth="8.85546875" defaultRowHeight="12.75" x14ac:dyDescent="0.2"/>
  <cols>
    <col min="1" max="1" width="22" style="56" customWidth="1"/>
    <col min="2" max="2" width="28.5703125" style="56" customWidth="1"/>
    <col min="3" max="3" width="3.85546875" style="56" customWidth="1"/>
    <col min="4" max="4" width="3.140625" style="56" customWidth="1"/>
    <col min="5" max="5" width="3" style="56" customWidth="1"/>
    <col min="6" max="6" width="29.85546875" style="56" bestFit="1" customWidth="1"/>
    <col min="7" max="7" width="4" style="56" bestFit="1" customWidth="1"/>
    <col min="8" max="8" width="12.28515625" style="56" bestFit="1" customWidth="1"/>
    <col min="9" max="9" width="10.5703125" style="56" bestFit="1" customWidth="1"/>
    <col min="10" max="10" width="12.28515625" style="56" bestFit="1" customWidth="1"/>
    <col min="11" max="11" width="10.5703125" style="56" bestFit="1" customWidth="1"/>
    <col min="12" max="16384" width="8.85546875" style="56"/>
  </cols>
  <sheetData>
    <row r="1" spans="1:7" x14ac:dyDescent="0.2">
      <c r="F1" s="57" t="s">
        <v>42</v>
      </c>
    </row>
    <row r="3" spans="1:7" x14ac:dyDescent="0.2">
      <c r="A3" s="132" t="s">
        <v>12</v>
      </c>
      <c r="B3" s="132"/>
      <c r="C3" s="132"/>
      <c r="D3" s="132"/>
      <c r="E3" s="132"/>
      <c r="F3" s="132"/>
    </row>
    <row r="5" spans="1:7" x14ac:dyDescent="0.2">
      <c r="A5" s="133" t="s">
        <v>60</v>
      </c>
      <c r="B5" s="133"/>
      <c r="C5" s="133"/>
      <c r="D5" s="133"/>
      <c r="E5" s="133"/>
      <c r="F5" s="133"/>
    </row>
    <row r="7" spans="1:7" x14ac:dyDescent="0.2">
      <c r="A7" s="134" t="str">
        <f>'AA Cal'!A7:G7</f>
        <v xml:space="preserve"> for Three Months Ended March 31, 2018</v>
      </c>
      <c r="B7" s="135"/>
      <c r="C7" s="135"/>
      <c r="D7" s="135"/>
      <c r="E7" s="135"/>
      <c r="F7" s="135"/>
    </row>
    <row r="8" spans="1:7" x14ac:dyDescent="0.2">
      <c r="A8" s="58"/>
      <c r="B8" s="58"/>
      <c r="C8" s="58"/>
      <c r="D8" s="58"/>
      <c r="E8" s="58"/>
      <c r="F8" s="58"/>
    </row>
    <row r="9" spans="1:7" x14ac:dyDescent="0.2">
      <c r="A9" s="58"/>
      <c r="B9" s="58"/>
      <c r="C9" s="58"/>
      <c r="D9" s="58"/>
      <c r="E9" s="58"/>
      <c r="F9" s="58"/>
    </row>
    <row r="10" spans="1:7" x14ac:dyDescent="0.2">
      <c r="F10" s="59"/>
    </row>
    <row r="11" spans="1:7" x14ac:dyDescent="0.2">
      <c r="F11" s="59"/>
    </row>
    <row r="12" spans="1:7" x14ac:dyDescent="0.2">
      <c r="A12" s="59" t="s">
        <v>1</v>
      </c>
      <c r="F12" s="59"/>
    </row>
    <row r="13" spans="1:7" x14ac:dyDescent="0.2">
      <c r="A13" s="60" t="s">
        <v>2</v>
      </c>
      <c r="B13" s="60" t="s">
        <v>3</v>
      </c>
      <c r="C13" s="61"/>
      <c r="D13" s="61"/>
      <c r="E13" s="61"/>
      <c r="F13" s="60" t="s">
        <v>44</v>
      </c>
    </row>
    <row r="14" spans="1:7" x14ac:dyDescent="0.2">
      <c r="A14" s="59"/>
      <c r="B14" s="59"/>
      <c r="F14" s="62" t="s">
        <v>61</v>
      </c>
    </row>
    <row r="15" spans="1:7" x14ac:dyDescent="0.2">
      <c r="A15" s="59"/>
      <c r="B15" s="59"/>
      <c r="F15" s="63"/>
    </row>
    <row r="16" spans="1:7" ht="15" x14ac:dyDescent="0.35">
      <c r="A16" s="79" t="s">
        <v>88</v>
      </c>
      <c r="B16" s="64" t="s">
        <v>45</v>
      </c>
      <c r="F16" s="53">
        <f>'Activity 3.31.18'!E32</f>
        <v>-1601236</v>
      </c>
      <c r="G16" s="56" t="s">
        <v>65</v>
      </c>
    </row>
    <row r="17" spans="1:10" x14ac:dyDescent="0.2">
      <c r="F17" s="52"/>
    </row>
    <row r="18" spans="1:10" x14ac:dyDescent="0.2">
      <c r="A18" s="59" t="s">
        <v>5</v>
      </c>
      <c r="F18" s="1">
        <f>SUM(F16:F16)</f>
        <v>-1601236</v>
      </c>
    </row>
    <row r="19" spans="1:10" x14ac:dyDescent="0.2">
      <c r="F19" s="1"/>
    </row>
    <row r="20" spans="1:10" x14ac:dyDescent="0.2">
      <c r="A20" s="136" t="str">
        <f>'AA Cal'!A27:D27</f>
        <v>Total CHOICE/Sales Throughput TME March 31, 2018 (Mcf)</v>
      </c>
      <c r="B20" s="136"/>
      <c r="C20" s="136"/>
      <c r="D20" s="136"/>
      <c r="E20" s="136"/>
      <c r="F20" s="21">
        <f>'AA Cal'!G27</f>
        <v>147868056</v>
      </c>
    </row>
    <row r="21" spans="1:10" x14ac:dyDescent="0.2">
      <c r="F21" s="1"/>
    </row>
    <row r="22" spans="1:10" x14ac:dyDescent="0.2">
      <c r="A22" s="65" t="s">
        <v>62</v>
      </c>
      <c r="F22" s="6">
        <f>ROUND(F18/F20,4)</f>
        <v>-1.0800000000000001E-2</v>
      </c>
    </row>
    <row r="25" spans="1:10" x14ac:dyDescent="0.2">
      <c r="A25" s="66" t="s">
        <v>66</v>
      </c>
    </row>
    <row r="27" spans="1:10" x14ac:dyDescent="0.2">
      <c r="A27" s="67" t="s">
        <v>67</v>
      </c>
      <c r="B27" s="67" t="s">
        <v>68</v>
      </c>
      <c r="C27" s="67"/>
      <c r="D27" s="67"/>
      <c r="E27" s="67"/>
      <c r="F27" s="67" t="s">
        <v>69</v>
      </c>
    </row>
    <row r="28" spans="1:10" x14ac:dyDescent="0.2">
      <c r="A28" s="90">
        <v>43101</v>
      </c>
      <c r="B28" s="73">
        <v>1062837.325</v>
      </c>
      <c r="C28" s="89"/>
      <c r="D28" s="89"/>
      <c r="E28" s="89"/>
      <c r="F28" s="73">
        <v>1062837.325</v>
      </c>
      <c r="H28" s="71"/>
    </row>
    <row r="29" spans="1:10" x14ac:dyDescent="0.2">
      <c r="A29" s="90">
        <v>43132</v>
      </c>
      <c r="B29" s="73">
        <v>317887.76500000001</v>
      </c>
      <c r="C29" s="89"/>
      <c r="D29" s="89"/>
      <c r="E29" s="89"/>
      <c r="F29" s="73">
        <v>317887.76500000001</v>
      </c>
      <c r="H29" s="71"/>
    </row>
    <row r="30" spans="1:10" x14ac:dyDescent="0.2">
      <c r="A30" s="90">
        <v>43160</v>
      </c>
      <c r="B30" s="74">
        <v>220511.35999999999</v>
      </c>
      <c r="C30" s="89"/>
      <c r="D30" s="89"/>
      <c r="E30" s="89"/>
      <c r="F30" s="74">
        <v>220511.35999999999</v>
      </c>
      <c r="H30" s="71"/>
    </row>
    <row r="31" spans="1:10" x14ac:dyDescent="0.2">
      <c r="A31" s="68" t="s">
        <v>5</v>
      </c>
      <c r="B31" s="75">
        <f>SUM(B28:B30)</f>
        <v>1601236.4499999997</v>
      </c>
      <c r="C31" s="70"/>
      <c r="D31" s="70"/>
      <c r="E31" s="70"/>
      <c r="F31" s="75">
        <f>SUM(F28:F30)</f>
        <v>1601236.4499999997</v>
      </c>
      <c r="H31" s="74"/>
    </row>
    <row r="32" spans="1:10" x14ac:dyDescent="0.2">
      <c r="B32" s="70"/>
      <c r="C32" s="70"/>
      <c r="D32" s="70"/>
      <c r="E32" s="70"/>
      <c r="F32" s="70"/>
      <c r="J32" s="71"/>
    </row>
    <row r="33" spans="1:11" x14ac:dyDescent="0.2">
      <c r="B33" s="84"/>
      <c r="C33" s="70"/>
      <c r="D33" s="70"/>
      <c r="E33" s="70"/>
      <c r="F33" s="70"/>
    </row>
    <row r="34" spans="1:11" x14ac:dyDescent="0.2">
      <c r="A34" s="69" t="s">
        <v>70</v>
      </c>
      <c r="B34" s="70"/>
      <c r="C34" s="70"/>
      <c r="D34" s="70"/>
      <c r="E34" s="70"/>
      <c r="F34" s="70"/>
      <c r="I34" s="85"/>
      <c r="J34" s="85"/>
      <c r="K34" s="85"/>
    </row>
    <row r="35" spans="1:11" x14ac:dyDescent="0.2">
      <c r="A35" s="70" t="s">
        <v>100</v>
      </c>
      <c r="B35" s="73">
        <v>4670655.1500000004</v>
      </c>
      <c r="C35" s="80"/>
      <c r="D35" s="80"/>
      <c r="E35" s="80"/>
      <c r="F35" s="73">
        <v>5670655.4900000002</v>
      </c>
      <c r="I35" s="85"/>
      <c r="J35" s="85"/>
      <c r="K35" s="85"/>
    </row>
    <row r="36" spans="1:11" x14ac:dyDescent="0.2">
      <c r="B36" s="80"/>
      <c r="C36" s="80"/>
      <c r="D36" s="80"/>
      <c r="E36" s="80"/>
      <c r="F36" s="80"/>
    </row>
    <row r="37" spans="1:11" x14ac:dyDescent="0.2">
      <c r="A37" s="69" t="s">
        <v>71</v>
      </c>
      <c r="B37" s="80"/>
      <c r="C37" s="80"/>
      <c r="D37" s="80"/>
      <c r="E37" s="80"/>
      <c r="F37" s="80"/>
    </row>
    <row r="38" spans="1:11" x14ac:dyDescent="0.2">
      <c r="A38" s="91" t="s">
        <v>99</v>
      </c>
      <c r="B38" s="73">
        <f>B31+16611605.7</f>
        <v>18212842.149999999</v>
      </c>
      <c r="C38" s="80"/>
      <c r="D38" s="80"/>
      <c r="E38" s="80"/>
      <c r="F38" s="73">
        <f>F31+21611606.04</f>
        <v>23212842.489999998</v>
      </c>
    </row>
    <row r="39" spans="1:11" x14ac:dyDescent="0.2">
      <c r="B39" s="70"/>
      <c r="C39" s="70"/>
      <c r="D39" s="70"/>
      <c r="E39" s="70"/>
      <c r="F39" s="70"/>
    </row>
    <row r="40" spans="1:11" x14ac:dyDescent="0.2">
      <c r="A40" s="65"/>
      <c r="B40" s="73"/>
      <c r="C40" s="70"/>
      <c r="D40" s="70"/>
      <c r="E40" s="70"/>
      <c r="F40" s="73"/>
    </row>
    <row r="45" spans="1:11" x14ac:dyDescent="0.2">
      <c r="A45" s="65" t="s">
        <v>72</v>
      </c>
    </row>
    <row r="46" spans="1:11" x14ac:dyDescent="0.2">
      <c r="A46" s="72"/>
    </row>
  </sheetData>
  <mergeCells count="4">
    <mergeCell ref="A3:F3"/>
    <mergeCell ref="A5:F5"/>
    <mergeCell ref="A7:F7"/>
    <mergeCell ref="A20:E20"/>
  </mergeCells>
  <pageMargins left="0.75" right="0.75" top="1" bottom="1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="60" zoomScaleNormal="100" workbookViewId="0">
      <selection activeCell="F26" sqref="F26"/>
    </sheetView>
  </sheetViews>
  <sheetFormatPr defaultRowHeight="12.75" x14ac:dyDescent="0.2"/>
  <cols>
    <col min="1" max="1" width="10.28515625" style="56" customWidth="1"/>
    <col min="2" max="2" width="4.28515625" style="56" customWidth="1"/>
    <col min="3" max="3" width="17.85546875" style="56" bestFit="1" customWidth="1"/>
    <col min="4" max="4" width="12.28515625" style="56" bestFit="1" customWidth="1"/>
    <col min="5" max="5" width="15" style="56" bestFit="1" customWidth="1"/>
    <col min="6" max="6" width="19" style="56" bestFit="1" customWidth="1"/>
    <col min="7" max="7" width="16" style="56" bestFit="1" customWidth="1"/>
    <col min="8" max="9" width="12.85546875" style="56" bestFit="1" customWidth="1"/>
    <col min="10" max="11" width="14.5703125" style="56" bestFit="1" customWidth="1"/>
    <col min="12" max="15" width="12.85546875" style="56" bestFit="1" customWidth="1"/>
    <col min="16" max="16" width="8.85546875" style="56"/>
    <col min="17" max="17" width="2" style="56" customWidth="1"/>
    <col min="18" max="18" width="14.5703125" style="56" bestFit="1" customWidth="1"/>
    <col min="19" max="256" width="8.85546875" style="56"/>
    <col min="257" max="257" width="10.28515625" style="56" customWidth="1"/>
    <col min="258" max="258" width="4.28515625" style="56" customWidth="1"/>
    <col min="259" max="259" width="17.85546875" style="56" bestFit="1" customWidth="1"/>
    <col min="260" max="260" width="12.28515625" style="56" bestFit="1" customWidth="1"/>
    <col min="261" max="261" width="15" style="56" bestFit="1" customWidth="1"/>
    <col min="262" max="262" width="19" style="56" bestFit="1" customWidth="1"/>
    <col min="263" max="263" width="15" style="56" bestFit="1" customWidth="1"/>
    <col min="264" max="265" width="12.85546875" style="56" bestFit="1" customWidth="1"/>
    <col min="266" max="267" width="14.5703125" style="56" bestFit="1" customWidth="1"/>
    <col min="268" max="271" width="12.85546875" style="56" bestFit="1" customWidth="1"/>
    <col min="272" max="272" width="8.85546875" style="56"/>
    <col min="273" max="273" width="2" style="56" customWidth="1"/>
    <col min="274" max="274" width="14.5703125" style="56" bestFit="1" customWidth="1"/>
    <col min="275" max="512" width="8.85546875" style="56"/>
    <col min="513" max="513" width="10.28515625" style="56" customWidth="1"/>
    <col min="514" max="514" width="4.28515625" style="56" customWidth="1"/>
    <col min="515" max="515" width="17.85546875" style="56" bestFit="1" customWidth="1"/>
    <col min="516" max="516" width="12.28515625" style="56" bestFit="1" customWidth="1"/>
    <col min="517" max="517" width="15" style="56" bestFit="1" customWidth="1"/>
    <col min="518" max="518" width="19" style="56" bestFit="1" customWidth="1"/>
    <col min="519" max="519" width="15" style="56" bestFit="1" customWidth="1"/>
    <col min="520" max="521" width="12.85546875" style="56" bestFit="1" customWidth="1"/>
    <col min="522" max="523" width="14.5703125" style="56" bestFit="1" customWidth="1"/>
    <col min="524" max="527" width="12.85546875" style="56" bestFit="1" customWidth="1"/>
    <col min="528" max="528" width="8.85546875" style="56"/>
    <col min="529" max="529" width="2" style="56" customWidth="1"/>
    <col min="530" max="530" width="14.5703125" style="56" bestFit="1" customWidth="1"/>
    <col min="531" max="768" width="8.85546875" style="56"/>
    <col min="769" max="769" width="10.28515625" style="56" customWidth="1"/>
    <col min="770" max="770" width="4.28515625" style="56" customWidth="1"/>
    <col min="771" max="771" width="17.85546875" style="56" bestFit="1" customWidth="1"/>
    <col min="772" max="772" width="12.28515625" style="56" bestFit="1" customWidth="1"/>
    <col min="773" max="773" width="15" style="56" bestFit="1" customWidth="1"/>
    <col min="774" max="774" width="19" style="56" bestFit="1" customWidth="1"/>
    <col min="775" max="775" width="15" style="56" bestFit="1" customWidth="1"/>
    <col min="776" max="777" width="12.85546875" style="56" bestFit="1" customWidth="1"/>
    <col min="778" max="779" width="14.5703125" style="56" bestFit="1" customWidth="1"/>
    <col min="780" max="783" width="12.85546875" style="56" bestFit="1" customWidth="1"/>
    <col min="784" max="784" width="8.85546875" style="56"/>
    <col min="785" max="785" width="2" style="56" customWidth="1"/>
    <col min="786" max="786" width="14.5703125" style="56" bestFit="1" customWidth="1"/>
    <col min="787" max="1024" width="8.85546875" style="56"/>
    <col min="1025" max="1025" width="10.28515625" style="56" customWidth="1"/>
    <col min="1026" max="1026" width="4.28515625" style="56" customWidth="1"/>
    <col min="1027" max="1027" width="17.85546875" style="56" bestFit="1" customWidth="1"/>
    <col min="1028" max="1028" width="12.28515625" style="56" bestFit="1" customWidth="1"/>
    <col min="1029" max="1029" width="15" style="56" bestFit="1" customWidth="1"/>
    <col min="1030" max="1030" width="19" style="56" bestFit="1" customWidth="1"/>
    <col min="1031" max="1031" width="15" style="56" bestFit="1" customWidth="1"/>
    <col min="1032" max="1033" width="12.85546875" style="56" bestFit="1" customWidth="1"/>
    <col min="1034" max="1035" width="14.5703125" style="56" bestFit="1" customWidth="1"/>
    <col min="1036" max="1039" width="12.85546875" style="56" bestFit="1" customWidth="1"/>
    <col min="1040" max="1040" width="8.85546875" style="56"/>
    <col min="1041" max="1041" width="2" style="56" customWidth="1"/>
    <col min="1042" max="1042" width="14.5703125" style="56" bestFit="1" customWidth="1"/>
    <col min="1043" max="1280" width="8.85546875" style="56"/>
    <col min="1281" max="1281" width="10.28515625" style="56" customWidth="1"/>
    <col min="1282" max="1282" width="4.28515625" style="56" customWidth="1"/>
    <col min="1283" max="1283" width="17.85546875" style="56" bestFit="1" customWidth="1"/>
    <col min="1284" max="1284" width="12.28515625" style="56" bestFit="1" customWidth="1"/>
    <col min="1285" max="1285" width="15" style="56" bestFit="1" customWidth="1"/>
    <col min="1286" max="1286" width="19" style="56" bestFit="1" customWidth="1"/>
    <col min="1287" max="1287" width="15" style="56" bestFit="1" customWidth="1"/>
    <col min="1288" max="1289" width="12.85546875" style="56" bestFit="1" customWidth="1"/>
    <col min="1290" max="1291" width="14.5703125" style="56" bestFit="1" customWidth="1"/>
    <col min="1292" max="1295" width="12.85546875" style="56" bestFit="1" customWidth="1"/>
    <col min="1296" max="1296" width="8.85546875" style="56"/>
    <col min="1297" max="1297" width="2" style="56" customWidth="1"/>
    <col min="1298" max="1298" width="14.5703125" style="56" bestFit="1" customWidth="1"/>
    <col min="1299" max="1536" width="8.85546875" style="56"/>
    <col min="1537" max="1537" width="10.28515625" style="56" customWidth="1"/>
    <col min="1538" max="1538" width="4.28515625" style="56" customWidth="1"/>
    <col min="1539" max="1539" width="17.85546875" style="56" bestFit="1" customWidth="1"/>
    <col min="1540" max="1540" width="12.28515625" style="56" bestFit="1" customWidth="1"/>
    <col min="1541" max="1541" width="15" style="56" bestFit="1" customWidth="1"/>
    <col min="1542" max="1542" width="19" style="56" bestFit="1" customWidth="1"/>
    <col min="1543" max="1543" width="15" style="56" bestFit="1" customWidth="1"/>
    <col min="1544" max="1545" width="12.85546875" style="56" bestFit="1" customWidth="1"/>
    <col min="1546" max="1547" width="14.5703125" style="56" bestFit="1" customWidth="1"/>
    <col min="1548" max="1551" width="12.85546875" style="56" bestFit="1" customWidth="1"/>
    <col min="1552" max="1552" width="8.85546875" style="56"/>
    <col min="1553" max="1553" width="2" style="56" customWidth="1"/>
    <col min="1554" max="1554" width="14.5703125" style="56" bestFit="1" customWidth="1"/>
    <col min="1555" max="1792" width="8.85546875" style="56"/>
    <col min="1793" max="1793" width="10.28515625" style="56" customWidth="1"/>
    <col min="1794" max="1794" width="4.28515625" style="56" customWidth="1"/>
    <col min="1795" max="1795" width="17.85546875" style="56" bestFit="1" customWidth="1"/>
    <col min="1796" max="1796" width="12.28515625" style="56" bestFit="1" customWidth="1"/>
    <col min="1797" max="1797" width="15" style="56" bestFit="1" customWidth="1"/>
    <col min="1798" max="1798" width="19" style="56" bestFit="1" customWidth="1"/>
    <col min="1799" max="1799" width="15" style="56" bestFit="1" customWidth="1"/>
    <col min="1800" max="1801" width="12.85546875" style="56" bestFit="1" customWidth="1"/>
    <col min="1802" max="1803" width="14.5703125" style="56" bestFit="1" customWidth="1"/>
    <col min="1804" max="1807" width="12.85546875" style="56" bestFit="1" customWidth="1"/>
    <col min="1808" max="1808" width="8.85546875" style="56"/>
    <col min="1809" max="1809" width="2" style="56" customWidth="1"/>
    <col min="1810" max="1810" width="14.5703125" style="56" bestFit="1" customWidth="1"/>
    <col min="1811" max="2048" width="8.85546875" style="56"/>
    <col min="2049" max="2049" width="10.28515625" style="56" customWidth="1"/>
    <col min="2050" max="2050" width="4.28515625" style="56" customWidth="1"/>
    <col min="2051" max="2051" width="17.85546875" style="56" bestFit="1" customWidth="1"/>
    <col min="2052" max="2052" width="12.28515625" style="56" bestFit="1" customWidth="1"/>
    <col min="2053" max="2053" width="15" style="56" bestFit="1" customWidth="1"/>
    <col min="2054" max="2054" width="19" style="56" bestFit="1" customWidth="1"/>
    <col min="2055" max="2055" width="15" style="56" bestFit="1" customWidth="1"/>
    <col min="2056" max="2057" width="12.85546875" style="56" bestFit="1" customWidth="1"/>
    <col min="2058" max="2059" width="14.5703125" style="56" bestFit="1" customWidth="1"/>
    <col min="2060" max="2063" width="12.85546875" style="56" bestFit="1" customWidth="1"/>
    <col min="2064" max="2064" width="8.85546875" style="56"/>
    <col min="2065" max="2065" width="2" style="56" customWidth="1"/>
    <col min="2066" max="2066" width="14.5703125" style="56" bestFit="1" customWidth="1"/>
    <col min="2067" max="2304" width="8.85546875" style="56"/>
    <col min="2305" max="2305" width="10.28515625" style="56" customWidth="1"/>
    <col min="2306" max="2306" width="4.28515625" style="56" customWidth="1"/>
    <col min="2307" max="2307" width="17.85546875" style="56" bestFit="1" customWidth="1"/>
    <col min="2308" max="2308" width="12.28515625" style="56" bestFit="1" customWidth="1"/>
    <col min="2309" max="2309" width="15" style="56" bestFit="1" customWidth="1"/>
    <col min="2310" max="2310" width="19" style="56" bestFit="1" customWidth="1"/>
    <col min="2311" max="2311" width="15" style="56" bestFit="1" customWidth="1"/>
    <col min="2312" max="2313" width="12.85546875" style="56" bestFit="1" customWidth="1"/>
    <col min="2314" max="2315" width="14.5703125" style="56" bestFit="1" customWidth="1"/>
    <col min="2316" max="2319" width="12.85546875" style="56" bestFit="1" customWidth="1"/>
    <col min="2320" max="2320" width="8.85546875" style="56"/>
    <col min="2321" max="2321" width="2" style="56" customWidth="1"/>
    <col min="2322" max="2322" width="14.5703125" style="56" bestFit="1" customWidth="1"/>
    <col min="2323" max="2560" width="8.85546875" style="56"/>
    <col min="2561" max="2561" width="10.28515625" style="56" customWidth="1"/>
    <col min="2562" max="2562" width="4.28515625" style="56" customWidth="1"/>
    <col min="2563" max="2563" width="17.85546875" style="56" bestFit="1" customWidth="1"/>
    <col min="2564" max="2564" width="12.28515625" style="56" bestFit="1" customWidth="1"/>
    <col min="2565" max="2565" width="15" style="56" bestFit="1" customWidth="1"/>
    <col min="2566" max="2566" width="19" style="56" bestFit="1" customWidth="1"/>
    <col min="2567" max="2567" width="15" style="56" bestFit="1" customWidth="1"/>
    <col min="2568" max="2569" width="12.85546875" style="56" bestFit="1" customWidth="1"/>
    <col min="2570" max="2571" width="14.5703125" style="56" bestFit="1" customWidth="1"/>
    <col min="2572" max="2575" width="12.85546875" style="56" bestFit="1" customWidth="1"/>
    <col min="2576" max="2576" width="8.85546875" style="56"/>
    <col min="2577" max="2577" width="2" style="56" customWidth="1"/>
    <col min="2578" max="2578" width="14.5703125" style="56" bestFit="1" customWidth="1"/>
    <col min="2579" max="2816" width="8.85546875" style="56"/>
    <col min="2817" max="2817" width="10.28515625" style="56" customWidth="1"/>
    <col min="2818" max="2818" width="4.28515625" style="56" customWidth="1"/>
    <col min="2819" max="2819" width="17.85546875" style="56" bestFit="1" customWidth="1"/>
    <col min="2820" max="2820" width="12.28515625" style="56" bestFit="1" customWidth="1"/>
    <col min="2821" max="2821" width="15" style="56" bestFit="1" customWidth="1"/>
    <col min="2822" max="2822" width="19" style="56" bestFit="1" customWidth="1"/>
    <col min="2823" max="2823" width="15" style="56" bestFit="1" customWidth="1"/>
    <col min="2824" max="2825" width="12.85546875" style="56" bestFit="1" customWidth="1"/>
    <col min="2826" max="2827" width="14.5703125" style="56" bestFit="1" customWidth="1"/>
    <col min="2828" max="2831" width="12.85546875" style="56" bestFit="1" customWidth="1"/>
    <col min="2832" max="2832" width="8.85546875" style="56"/>
    <col min="2833" max="2833" width="2" style="56" customWidth="1"/>
    <col min="2834" max="2834" width="14.5703125" style="56" bestFit="1" customWidth="1"/>
    <col min="2835" max="3072" width="8.85546875" style="56"/>
    <col min="3073" max="3073" width="10.28515625" style="56" customWidth="1"/>
    <col min="3074" max="3074" width="4.28515625" style="56" customWidth="1"/>
    <col min="3075" max="3075" width="17.85546875" style="56" bestFit="1" customWidth="1"/>
    <col min="3076" max="3076" width="12.28515625" style="56" bestFit="1" customWidth="1"/>
    <col min="3077" max="3077" width="15" style="56" bestFit="1" customWidth="1"/>
    <col min="3078" max="3078" width="19" style="56" bestFit="1" customWidth="1"/>
    <col min="3079" max="3079" width="15" style="56" bestFit="1" customWidth="1"/>
    <col min="3080" max="3081" width="12.85546875" style="56" bestFit="1" customWidth="1"/>
    <col min="3082" max="3083" width="14.5703125" style="56" bestFit="1" customWidth="1"/>
    <col min="3084" max="3087" width="12.85546875" style="56" bestFit="1" customWidth="1"/>
    <col min="3088" max="3088" width="8.85546875" style="56"/>
    <col min="3089" max="3089" width="2" style="56" customWidth="1"/>
    <col min="3090" max="3090" width="14.5703125" style="56" bestFit="1" customWidth="1"/>
    <col min="3091" max="3328" width="8.85546875" style="56"/>
    <col min="3329" max="3329" width="10.28515625" style="56" customWidth="1"/>
    <col min="3330" max="3330" width="4.28515625" style="56" customWidth="1"/>
    <col min="3331" max="3331" width="17.85546875" style="56" bestFit="1" customWidth="1"/>
    <col min="3332" max="3332" width="12.28515625" style="56" bestFit="1" customWidth="1"/>
    <col min="3333" max="3333" width="15" style="56" bestFit="1" customWidth="1"/>
    <col min="3334" max="3334" width="19" style="56" bestFit="1" customWidth="1"/>
    <col min="3335" max="3335" width="15" style="56" bestFit="1" customWidth="1"/>
    <col min="3336" max="3337" width="12.85546875" style="56" bestFit="1" customWidth="1"/>
    <col min="3338" max="3339" width="14.5703125" style="56" bestFit="1" customWidth="1"/>
    <col min="3340" max="3343" width="12.85546875" style="56" bestFit="1" customWidth="1"/>
    <col min="3344" max="3344" width="8.85546875" style="56"/>
    <col min="3345" max="3345" width="2" style="56" customWidth="1"/>
    <col min="3346" max="3346" width="14.5703125" style="56" bestFit="1" customWidth="1"/>
    <col min="3347" max="3584" width="8.85546875" style="56"/>
    <col min="3585" max="3585" width="10.28515625" style="56" customWidth="1"/>
    <col min="3586" max="3586" width="4.28515625" style="56" customWidth="1"/>
    <col min="3587" max="3587" width="17.85546875" style="56" bestFit="1" customWidth="1"/>
    <col min="3588" max="3588" width="12.28515625" style="56" bestFit="1" customWidth="1"/>
    <col min="3589" max="3589" width="15" style="56" bestFit="1" customWidth="1"/>
    <col min="3590" max="3590" width="19" style="56" bestFit="1" customWidth="1"/>
    <col min="3591" max="3591" width="15" style="56" bestFit="1" customWidth="1"/>
    <col min="3592" max="3593" width="12.85546875" style="56" bestFit="1" customWidth="1"/>
    <col min="3594" max="3595" width="14.5703125" style="56" bestFit="1" customWidth="1"/>
    <col min="3596" max="3599" width="12.85546875" style="56" bestFit="1" customWidth="1"/>
    <col min="3600" max="3600" width="8.85546875" style="56"/>
    <col min="3601" max="3601" width="2" style="56" customWidth="1"/>
    <col min="3602" max="3602" width="14.5703125" style="56" bestFit="1" customWidth="1"/>
    <col min="3603" max="3840" width="8.85546875" style="56"/>
    <col min="3841" max="3841" width="10.28515625" style="56" customWidth="1"/>
    <col min="3842" max="3842" width="4.28515625" style="56" customWidth="1"/>
    <col min="3843" max="3843" width="17.85546875" style="56" bestFit="1" customWidth="1"/>
    <col min="3844" max="3844" width="12.28515625" style="56" bestFit="1" customWidth="1"/>
    <col min="3845" max="3845" width="15" style="56" bestFit="1" customWidth="1"/>
    <col min="3846" max="3846" width="19" style="56" bestFit="1" customWidth="1"/>
    <col min="3847" max="3847" width="15" style="56" bestFit="1" customWidth="1"/>
    <col min="3848" max="3849" width="12.85546875" style="56" bestFit="1" customWidth="1"/>
    <col min="3850" max="3851" width="14.5703125" style="56" bestFit="1" customWidth="1"/>
    <col min="3852" max="3855" width="12.85546875" style="56" bestFit="1" customWidth="1"/>
    <col min="3856" max="3856" width="8.85546875" style="56"/>
    <col min="3857" max="3857" width="2" style="56" customWidth="1"/>
    <col min="3858" max="3858" width="14.5703125" style="56" bestFit="1" customWidth="1"/>
    <col min="3859" max="4096" width="8.85546875" style="56"/>
    <col min="4097" max="4097" width="10.28515625" style="56" customWidth="1"/>
    <col min="4098" max="4098" width="4.28515625" style="56" customWidth="1"/>
    <col min="4099" max="4099" width="17.85546875" style="56" bestFit="1" customWidth="1"/>
    <col min="4100" max="4100" width="12.28515625" style="56" bestFit="1" customWidth="1"/>
    <col min="4101" max="4101" width="15" style="56" bestFit="1" customWidth="1"/>
    <col min="4102" max="4102" width="19" style="56" bestFit="1" customWidth="1"/>
    <col min="4103" max="4103" width="15" style="56" bestFit="1" customWidth="1"/>
    <col min="4104" max="4105" width="12.85546875" style="56" bestFit="1" customWidth="1"/>
    <col min="4106" max="4107" width="14.5703125" style="56" bestFit="1" customWidth="1"/>
    <col min="4108" max="4111" width="12.85546875" style="56" bestFit="1" customWidth="1"/>
    <col min="4112" max="4112" width="8.85546875" style="56"/>
    <col min="4113" max="4113" width="2" style="56" customWidth="1"/>
    <col min="4114" max="4114" width="14.5703125" style="56" bestFit="1" customWidth="1"/>
    <col min="4115" max="4352" width="8.85546875" style="56"/>
    <col min="4353" max="4353" width="10.28515625" style="56" customWidth="1"/>
    <col min="4354" max="4354" width="4.28515625" style="56" customWidth="1"/>
    <col min="4355" max="4355" width="17.85546875" style="56" bestFit="1" customWidth="1"/>
    <col min="4356" max="4356" width="12.28515625" style="56" bestFit="1" customWidth="1"/>
    <col min="4357" max="4357" width="15" style="56" bestFit="1" customWidth="1"/>
    <col min="4358" max="4358" width="19" style="56" bestFit="1" customWidth="1"/>
    <col min="4359" max="4359" width="15" style="56" bestFit="1" customWidth="1"/>
    <col min="4360" max="4361" width="12.85546875" style="56" bestFit="1" customWidth="1"/>
    <col min="4362" max="4363" width="14.5703125" style="56" bestFit="1" customWidth="1"/>
    <col min="4364" max="4367" width="12.85546875" style="56" bestFit="1" customWidth="1"/>
    <col min="4368" max="4368" width="8.85546875" style="56"/>
    <col min="4369" max="4369" width="2" style="56" customWidth="1"/>
    <col min="4370" max="4370" width="14.5703125" style="56" bestFit="1" customWidth="1"/>
    <col min="4371" max="4608" width="8.85546875" style="56"/>
    <col min="4609" max="4609" width="10.28515625" style="56" customWidth="1"/>
    <col min="4610" max="4610" width="4.28515625" style="56" customWidth="1"/>
    <col min="4611" max="4611" width="17.85546875" style="56" bestFit="1" customWidth="1"/>
    <col min="4612" max="4612" width="12.28515625" style="56" bestFit="1" customWidth="1"/>
    <col min="4613" max="4613" width="15" style="56" bestFit="1" customWidth="1"/>
    <col min="4614" max="4614" width="19" style="56" bestFit="1" customWidth="1"/>
    <col min="4615" max="4615" width="15" style="56" bestFit="1" customWidth="1"/>
    <col min="4616" max="4617" width="12.85546875" style="56" bestFit="1" customWidth="1"/>
    <col min="4618" max="4619" width="14.5703125" style="56" bestFit="1" customWidth="1"/>
    <col min="4620" max="4623" width="12.85546875" style="56" bestFit="1" customWidth="1"/>
    <col min="4624" max="4624" width="8.85546875" style="56"/>
    <col min="4625" max="4625" width="2" style="56" customWidth="1"/>
    <col min="4626" max="4626" width="14.5703125" style="56" bestFit="1" customWidth="1"/>
    <col min="4627" max="4864" width="8.85546875" style="56"/>
    <col min="4865" max="4865" width="10.28515625" style="56" customWidth="1"/>
    <col min="4866" max="4866" width="4.28515625" style="56" customWidth="1"/>
    <col min="4867" max="4867" width="17.85546875" style="56" bestFit="1" customWidth="1"/>
    <col min="4868" max="4868" width="12.28515625" style="56" bestFit="1" customWidth="1"/>
    <col min="4869" max="4869" width="15" style="56" bestFit="1" customWidth="1"/>
    <col min="4870" max="4870" width="19" style="56" bestFit="1" customWidth="1"/>
    <col min="4871" max="4871" width="15" style="56" bestFit="1" customWidth="1"/>
    <col min="4872" max="4873" width="12.85546875" style="56" bestFit="1" customWidth="1"/>
    <col min="4874" max="4875" width="14.5703125" style="56" bestFit="1" customWidth="1"/>
    <col min="4876" max="4879" width="12.85546875" style="56" bestFit="1" customWidth="1"/>
    <col min="4880" max="4880" width="8.85546875" style="56"/>
    <col min="4881" max="4881" width="2" style="56" customWidth="1"/>
    <col min="4882" max="4882" width="14.5703125" style="56" bestFit="1" customWidth="1"/>
    <col min="4883" max="5120" width="8.85546875" style="56"/>
    <col min="5121" max="5121" width="10.28515625" style="56" customWidth="1"/>
    <col min="5122" max="5122" width="4.28515625" style="56" customWidth="1"/>
    <col min="5123" max="5123" width="17.85546875" style="56" bestFit="1" customWidth="1"/>
    <col min="5124" max="5124" width="12.28515625" style="56" bestFit="1" customWidth="1"/>
    <col min="5125" max="5125" width="15" style="56" bestFit="1" customWidth="1"/>
    <col min="5126" max="5126" width="19" style="56" bestFit="1" customWidth="1"/>
    <col min="5127" max="5127" width="15" style="56" bestFit="1" customWidth="1"/>
    <col min="5128" max="5129" width="12.85546875" style="56" bestFit="1" customWidth="1"/>
    <col min="5130" max="5131" width="14.5703125" style="56" bestFit="1" customWidth="1"/>
    <col min="5132" max="5135" width="12.85546875" style="56" bestFit="1" customWidth="1"/>
    <col min="5136" max="5136" width="8.85546875" style="56"/>
    <col min="5137" max="5137" width="2" style="56" customWidth="1"/>
    <col min="5138" max="5138" width="14.5703125" style="56" bestFit="1" customWidth="1"/>
    <col min="5139" max="5376" width="8.85546875" style="56"/>
    <col min="5377" max="5377" width="10.28515625" style="56" customWidth="1"/>
    <col min="5378" max="5378" width="4.28515625" style="56" customWidth="1"/>
    <col min="5379" max="5379" width="17.85546875" style="56" bestFit="1" customWidth="1"/>
    <col min="5380" max="5380" width="12.28515625" style="56" bestFit="1" customWidth="1"/>
    <col min="5381" max="5381" width="15" style="56" bestFit="1" customWidth="1"/>
    <col min="5382" max="5382" width="19" style="56" bestFit="1" customWidth="1"/>
    <col min="5383" max="5383" width="15" style="56" bestFit="1" customWidth="1"/>
    <col min="5384" max="5385" width="12.85546875" style="56" bestFit="1" customWidth="1"/>
    <col min="5386" max="5387" width="14.5703125" style="56" bestFit="1" customWidth="1"/>
    <col min="5388" max="5391" width="12.85546875" style="56" bestFit="1" customWidth="1"/>
    <col min="5392" max="5392" width="8.85546875" style="56"/>
    <col min="5393" max="5393" width="2" style="56" customWidth="1"/>
    <col min="5394" max="5394" width="14.5703125" style="56" bestFit="1" customWidth="1"/>
    <col min="5395" max="5632" width="8.85546875" style="56"/>
    <col min="5633" max="5633" width="10.28515625" style="56" customWidth="1"/>
    <col min="5634" max="5634" width="4.28515625" style="56" customWidth="1"/>
    <col min="5635" max="5635" width="17.85546875" style="56" bestFit="1" customWidth="1"/>
    <col min="5636" max="5636" width="12.28515625" style="56" bestFit="1" customWidth="1"/>
    <col min="5637" max="5637" width="15" style="56" bestFit="1" customWidth="1"/>
    <col min="5638" max="5638" width="19" style="56" bestFit="1" customWidth="1"/>
    <col min="5639" max="5639" width="15" style="56" bestFit="1" customWidth="1"/>
    <col min="5640" max="5641" width="12.85546875" style="56" bestFit="1" customWidth="1"/>
    <col min="5642" max="5643" width="14.5703125" style="56" bestFit="1" customWidth="1"/>
    <col min="5644" max="5647" width="12.85546875" style="56" bestFit="1" customWidth="1"/>
    <col min="5648" max="5648" width="8.85546875" style="56"/>
    <col min="5649" max="5649" width="2" style="56" customWidth="1"/>
    <col min="5650" max="5650" width="14.5703125" style="56" bestFit="1" customWidth="1"/>
    <col min="5651" max="5888" width="8.85546875" style="56"/>
    <col min="5889" max="5889" width="10.28515625" style="56" customWidth="1"/>
    <col min="5890" max="5890" width="4.28515625" style="56" customWidth="1"/>
    <col min="5891" max="5891" width="17.85546875" style="56" bestFit="1" customWidth="1"/>
    <col min="5892" max="5892" width="12.28515625" style="56" bestFit="1" customWidth="1"/>
    <col min="5893" max="5893" width="15" style="56" bestFit="1" customWidth="1"/>
    <col min="5894" max="5894" width="19" style="56" bestFit="1" customWidth="1"/>
    <col min="5895" max="5895" width="15" style="56" bestFit="1" customWidth="1"/>
    <col min="5896" max="5897" width="12.85546875" style="56" bestFit="1" customWidth="1"/>
    <col min="5898" max="5899" width="14.5703125" style="56" bestFit="1" customWidth="1"/>
    <col min="5900" max="5903" width="12.85546875" style="56" bestFit="1" customWidth="1"/>
    <col min="5904" max="5904" width="8.85546875" style="56"/>
    <col min="5905" max="5905" width="2" style="56" customWidth="1"/>
    <col min="5906" max="5906" width="14.5703125" style="56" bestFit="1" customWidth="1"/>
    <col min="5907" max="6144" width="8.85546875" style="56"/>
    <col min="6145" max="6145" width="10.28515625" style="56" customWidth="1"/>
    <col min="6146" max="6146" width="4.28515625" style="56" customWidth="1"/>
    <col min="6147" max="6147" width="17.85546875" style="56" bestFit="1" customWidth="1"/>
    <col min="6148" max="6148" width="12.28515625" style="56" bestFit="1" customWidth="1"/>
    <col min="6149" max="6149" width="15" style="56" bestFit="1" customWidth="1"/>
    <col min="6150" max="6150" width="19" style="56" bestFit="1" customWidth="1"/>
    <col min="6151" max="6151" width="15" style="56" bestFit="1" customWidth="1"/>
    <col min="6152" max="6153" width="12.85546875" style="56" bestFit="1" customWidth="1"/>
    <col min="6154" max="6155" width="14.5703125" style="56" bestFit="1" customWidth="1"/>
    <col min="6156" max="6159" width="12.85546875" style="56" bestFit="1" customWidth="1"/>
    <col min="6160" max="6160" width="8.85546875" style="56"/>
    <col min="6161" max="6161" width="2" style="56" customWidth="1"/>
    <col min="6162" max="6162" width="14.5703125" style="56" bestFit="1" customWidth="1"/>
    <col min="6163" max="6400" width="8.85546875" style="56"/>
    <col min="6401" max="6401" width="10.28515625" style="56" customWidth="1"/>
    <col min="6402" max="6402" width="4.28515625" style="56" customWidth="1"/>
    <col min="6403" max="6403" width="17.85546875" style="56" bestFit="1" customWidth="1"/>
    <col min="6404" max="6404" width="12.28515625" style="56" bestFit="1" customWidth="1"/>
    <col min="6405" max="6405" width="15" style="56" bestFit="1" customWidth="1"/>
    <col min="6406" max="6406" width="19" style="56" bestFit="1" customWidth="1"/>
    <col min="6407" max="6407" width="15" style="56" bestFit="1" customWidth="1"/>
    <col min="6408" max="6409" width="12.85546875" style="56" bestFit="1" customWidth="1"/>
    <col min="6410" max="6411" width="14.5703125" style="56" bestFit="1" customWidth="1"/>
    <col min="6412" max="6415" width="12.85546875" style="56" bestFit="1" customWidth="1"/>
    <col min="6416" max="6416" width="8.85546875" style="56"/>
    <col min="6417" max="6417" width="2" style="56" customWidth="1"/>
    <col min="6418" max="6418" width="14.5703125" style="56" bestFit="1" customWidth="1"/>
    <col min="6419" max="6656" width="8.85546875" style="56"/>
    <col min="6657" max="6657" width="10.28515625" style="56" customWidth="1"/>
    <col min="6658" max="6658" width="4.28515625" style="56" customWidth="1"/>
    <col min="6659" max="6659" width="17.85546875" style="56" bestFit="1" customWidth="1"/>
    <col min="6660" max="6660" width="12.28515625" style="56" bestFit="1" customWidth="1"/>
    <col min="6661" max="6661" width="15" style="56" bestFit="1" customWidth="1"/>
    <col min="6662" max="6662" width="19" style="56" bestFit="1" customWidth="1"/>
    <col min="6663" max="6663" width="15" style="56" bestFit="1" customWidth="1"/>
    <col min="6664" max="6665" width="12.85546875" style="56" bestFit="1" customWidth="1"/>
    <col min="6666" max="6667" width="14.5703125" style="56" bestFit="1" customWidth="1"/>
    <col min="6668" max="6671" width="12.85546875" style="56" bestFit="1" customWidth="1"/>
    <col min="6672" max="6672" width="8.85546875" style="56"/>
    <col min="6673" max="6673" width="2" style="56" customWidth="1"/>
    <col min="6674" max="6674" width="14.5703125" style="56" bestFit="1" customWidth="1"/>
    <col min="6675" max="6912" width="8.85546875" style="56"/>
    <col min="6913" max="6913" width="10.28515625" style="56" customWidth="1"/>
    <col min="6914" max="6914" width="4.28515625" style="56" customWidth="1"/>
    <col min="6915" max="6915" width="17.85546875" style="56" bestFit="1" customWidth="1"/>
    <col min="6916" max="6916" width="12.28515625" style="56" bestFit="1" customWidth="1"/>
    <col min="6917" max="6917" width="15" style="56" bestFit="1" customWidth="1"/>
    <col min="6918" max="6918" width="19" style="56" bestFit="1" customWidth="1"/>
    <col min="6919" max="6919" width="15" style="56" bestFit="1" customWidth="1"/>
    <col min="6920" max="6921" width="12.85546875" style="56" bestFit="1" customWidth="1"/>
    <col min="6922" max="6923" width="14.5703125" style="56" bestFit="1" customWidth="1"/>
    <col min="6924" max="6927" width="12.85546875" style="56" bestFit="1" customWidth="1"/>
    <col min="6928" max="6928" width="8.85546875" style="56"/>
    <col min="6929" max="6929" width="2" style="56" customWidth="1"/>
    <col min="6930" max="6930" width="14.5703125" style="56" bestFit="1" customWidth="1"/>
    <col min="6931" max="7168" width="8.85546875" style="56"/>
    <col min="7169" max="7169" width="10.28515625" style="56" customWidth="1"/>
    <col min="7170" max="7170" width="4.28515625" style="56" customWidth="1"/>
    <col min="7171" max="7171" width="17.85546875" style="56" bestFit="1" customWidth="1"/>
    <col min="7172" max="7172" width="12.28515625" style="56" bestFit="1" customWidth="1"/>
    <col min="7173" max="7173" width="15" style="56" bestFit="1" customWidth="1"/>
    <col min="7174" max="7174" width="19" style="56" bestFit="1" customWidth="1"/>
    <col min="7175" max="7175" width="15" style="56" bestFit="1" customWidth="1"/>
    <col min="7176" max="7177" width="12.85546875" style="56" bestFit="1" customWidth="1"/>
    <col min="7178" max="7179" width="14.5703125" style="56" bestFit="1" customWidth="1"/>
    <col min="7180" max="7183" width="12.85546875" style="56" bestFit="1" customWidth="1"/>
    <col min="7184" max="7184" width="8.85546875" style="56"/>
    <col min="7185" max="7185" width="2" style="56" customWidth="1"/>
    <col min="7186" max="7186" width="14.5703125" style="56" bestFit="1" customWidth="1"/>
    <col min="7187" max="7424" width="8.85546875" style="56"/>
    <col min="7425" max="7425" width="10.28515625" style="56" customWidth="1"/>
    <col min="7426" max="7426" width="4.28515625" style="56" customWidth="1"/>
    <col min="7427" max="7427" width="17.85546875" style="56" bestFit="1" customWidth="1"/>
    <col min="7428" max="7428" width="12.28515625" style="56" bestFit="1" customWidth="1"/>
    <col min="7429" max="7429" width="15" style="56" bestFit="1" customWidth="1"/>
    <col min="7430" max="7430" width="19" style="56" bestFit="1" customWidth="1"/>
    <col min="7431" max="7431" width="15" style="56" bestFit="1" customWidth="1"/>
    <col min="7432" max="7433" width="12.85546875" style="56" bestFit="1" customWidth="1"/>
    <col min="7434" max="7435" width="14.5703125" style="56" bestFit="1" customWidth="1"/>
    <col min="7436" max="7439" width="12.85546875" style="56" bestFit="1" customWidth="1"/>
    <col min="7440" max="7440" width="8.85546875" style="56"/>
    <col min="7441" max="7441" width="2" style="56" customWidth="1"/>
    <col min="7442" max="7442" width="14.5703125" style="56" bestFit="1" customWidth="1"/>
    <col min="7443" max="7680" width="8.85546875" style="56"/>
    <col min="7681" max="7681" width="10.28515625" style="56" customWidth="1"/>
    <col min="7682" max="7682" width="4.28515625" style="56" customWidth="1"/>
    <col min="7683" max="7683" width="17.85546875" style="56" bestFit="1" customWidth="1"/>
    <col min="7684" max="7684" width="12.28515625" style="56" bestFit="1" customWidth="1"/>
    <col min="7685" max="7685" width="15" style="56" bestFit="1" customWidth="1"/>
    <col min="7686" max="7686" width="19" style="56" bestFit="1" customWidth="1"/>
    <col min="7687" max="7687" width="15" style="56" bestFit="1" customWidth="1"/>
    <col min="7688" max="7689" width="12.85546875" style="56" bestFit="1" customWidth="1"/>
    <col min="7690" max="7691" width="14.5703125" style="56" bestFit="1" customWidth="1"/>
    <col min="7692" max="7695" width="12.85546875" style="56" bestFit="1" customWidth="1"/>
    <col min="7696" max="7696" width="8.85546875" style="56"/>
    <col min="7697" max="7697" width="2" style="56" customWidth="1"/>
    <col min="7698" max="7698" width="14.5703125" style="56" bestFit="1" customWidth="1"/>
    <col min="7699" max="7936" width="8.85546875" style="56"/>
    <col min="7937" max="7937" width="10.28515625" style="56" customWidth="1"/>
    <col min="7938" max="7938" width="4.28515625" style="56" customWidth="1"/>
    <col min="7939" max="7939" width="17.85546875" style="56" bestFit="1" customWidth="1"/>
    <col min="7940" max="7940" width="12.28515625" style="56" bestFit="1" customWidth="1"/>
    <col min="7941" max="7941" width="15" style="56" bestFit="1" customWidth="1"/>
    <col min="7942" max="7942" width="19" style="56" bestFit="1" customWidth="1"/>
    <col min="7943" max="7943" width="15" style="56" bestFit="1" customWidth="1"/>
    <col min="7944" max="7945" width="12.85546875" style="56" bestFit="1" customWidth="1"/>
    <col min="7946" max="7947" width="14.5703125" style="56" bestFit="1" customWidth="1"/>
    <col min="7948" max="7951" width="12.85546875" style="56" bestFit="1" customWidth="1"/>
    <col min="7952" max="7952" width="8.85546875" style="56"/>
    <col min="7953" max="7953" width="2" style="56" customWidth="1"/>
    <col min="7954" max="7954" width="14.5703125" style="56" bestFit="1" customWidth="1"/>
    <col min="7955" max="8192" width="8.85546875" style="56"/>
    <col min="8193" max="8193" width="10.28515625" style="56" customWidth="1"/>
    <col min="8194" max="8194" width="4.28515625" style="56" customWidth="1"/>
    <col min="8195" max="8195" width="17.85546875" style="56" bestFit="1" customWidth="1"/>
    <col min="8196" max="8196" width="12.28515625" style="56" bestFit="1" customWidth="1"/>
    <col min="8197" max="8197" width="15" style="56" bestFit="1" customWidth="1"/>
    <col min="8198" max="8198" width="19" style="56" bestFit="1" customWidth="1"/>
    <col min="8199" max="8199" width="15" style="56" bestFit="1" customWidth="1"/>
    <col min="8200" max="8201" width="12.85546875" style="56" bestFit="1" customWidth="1"/>
    <col min="8202" max="8203" width="14.5703125" style="56" bestFit="1" customWidth="1"/>
    <col min="8204" max="8207" width="12.85546875" style="56" bestFit="1" customWidth="1"/>
    <col min="8208" max="8208" width="8.85546875" style="56"/>
    <col min="8209" max="8209" width="2" style="56" customWidth="1"/>
    <col min="8210" max="8210" width="14.5703125" style="56" bestFit="1" customWidth="1"/>
    <col min="8211" max="8448" width="8.85546875" style="56"/>
    <col min="8449" max="8449" width="10.28515625" style="56" customWidth="1"/>
    <col min="8450" max="8450" width="4.28515625" style="56" customWidth="1"/>
    <col min="8451" max="8451" width="17.85546875" style="56" bestFit="1" customWidth="1"/>
    <col min="8452" max="8452" width="12.28515625" style="56" bestFit="1" customWidth="1"/>
    <col min="8453" max="8453" width="15" style="56" bestFit="1" customWidth="1"/>
    <col min="8454" max="8454" width="19" style="56" bestFit="1" customWidth="1"/>
    <col min="8455" max="8455" width="15" style="56" bestFit="1" customWidth="1"/>
    <col min="8456" max="8457" width="12.85546875" style="56" bestFit="1" customWidth="1"/>
    <col min="8458" max="8459" width="14.5703125" style="56" bestFit="1" customWidth="1"/>
    <col min="8460" max="8463" width="12.85546875" style="56" bestFit="1" customWidth="1"/>
    <col min="8464" max="8464" width="8.85546875" style="56"/>
    <col min="8465" max="8465" width="2" style="56" customWidth="1"/>
    <col min="8466" max="8466" width="14.5703125" style="56" bestFit="1" customWidth="1"/>
    <col min="8467" max="8704" width="8.85546875" style="56"/>
    <col min="8705" max="8705" width="10.28515625" style="56" customWidth="1"/>
    <col min="8706" max="8706" width="4.28515625" style="56" customWidth="1"/>
    <col min="8707" max="8707" width="17.85546875" style="56" bestFit="1" customWidth="1"/>
    <col min="8708" max="8708" width="12.28515625" style="56" bestFit="1" customWidth="1"/>
    <col min="8709" max="8709" width="15" style="56" bestFit="1" customWidth="1"/>
    <col min="8710" max="8710" width="19" style="56" bestFit="1" customWidth="1"/>
    <col min="8711" max="8711" width="15" style="56" bestFit="1" customWidth="1"/>
    <col min="8712" max="8713" width="12.85546875" style="56" bestFit="1" customWidth="1"/>
    <col min="8714" max="8715" width="14.5703125" style="56" bestFit="1" customWidth="1"/>
    <col min="8716" max="8719" width="12.85546875" style="56" bestFit="1" customWidth="1"/>
    <col min="8720" max="8720" width="8.85546875" style="56"/>
    <col min="8721" max="8721" width="2" style="56" customWidth="1"/>
    <col min="8722" max="8722" width="14.5703125" style="56" bestFit="1" customWidth="1"/>
    <col min="8723" max="8960" width="8.85546875" style="56"/>
    <col min="8961" max="8961" width="10.28515625" style="56" customWidth="1"/>
    <col min="8962" max="8962" width="4.28515625" style="56" customWidth="1"/>
    <col min="8963" max="8963" width="17.85546875" style="56" bestFit="1" customWidth="1"/>
    <col min="8964" max="8964" width="12.28515625" style="56" bestFit="1" customWidth="1"/>
    <col min="8965" max="8965" width="15" style="56" bestFit="1" customWidth="1"/>
    <col min="8966" max="8966" width="19" style="56" bestFit="1" customWidth="1"/>
    <col min="8967" max="8967" width="15" style="56" bestFit="1" customWidth="1"/>
    <col min="8968" max="8969" width="12.85546875" style="56" bestFit="1" customWidth="1"/>
    <col min="8970" max="8971" width="14.5703125" style="56" bestFit="1" customWidth="1"/>
    <col min="8972" max="8975" width="12.85546875" style="56" bestFit="1" customWidth="1"/>
    <col min="8976" max="8976" width="8.85546875" style="56"/>
    <col min="8977" max="8977" width="2" style="56" customWidth="1"/>
    <col min="8978" max="8978" width="14.5703125" style="56" bestFit="1" customWidth="1"/>
    <col min="8979" max="9216" width="8.85546875" style="56"/>
    <col min="9217" max="9217" width="10.28515625" style="56" customWidth="1"/>
    <col min="9218" max="9218" width="4.28515625" style="56" customWidth="1"/>
    <col min="9219" max="9219" width="17.85546875" style="56" bestFit="1" customWidth="1"/>
    <col min="9220" max="9220" width="12.28515625" style="56" bestFit="1" customWidth="1"/>
    <col min="9221" max="9221" width="15" style="56" bestFit="1" customWidth="1"/>
    <col min="9222" max="9222" width="19" style="56" bestFit="1" customWidth="1"/>
    <col min="9223" max="9223" width="15" style="56" bestFit="1" customWidth="1"/>
    <col min="9224" max="9225" width="12.85546875" style="56" bestFit="1" customWidth="1"/>
    <col min="9226" max="9227" width="14.5703125" style="56" bestFit="1" customWidth="1"/>
    <col min="9228" max="9231" width="12.85546875" style="56" bestFit="1" customWidth="1"/>
    <col min="9232" max="9232" width="8.85546875" style="56"/>
    <col min="9233" max="9233" width="2" style="56" customWidth="1"/>
    <col min="9234" max="9234" width="14.5703125" style="56" bestFit="1" customWidth="1"/>
    <col min="9235" max="9472" width="8.85546875" style="56"/>
    <col min="9473" max="9473" width="10.28515625" style="56" customWidth="1"/>
    <col min="9474" max="9474" width="4.28515625" style="56" customWidth="1"/>
    <col min="9475" max="9475" width="17.85546875" style="56" bestFit="1" customWidth="1"/>
    <col min="9476" max="9476" width="12.28515625" style="56" bestFit="1" customWidth="1"/>
    <col min="9477" max="9477" width="15" style="56" bestFit="1" customWidth="1"/>
    <col min="9478" max="9478" width="19" style="56" bestFit="1" customWidth="1"/>
    <col min="9479" max="9479" width="15" style="56" bestFit="1" customWidth="1"/>
    <col min="9480" max="9481" width="12.85546875" style="56" bestFit="1" customWidth="1"/>
    <col min="9482" max="9483" width="14.5703125" style="56" bestFit="1" customWidth="1"/>
    <col min="9484" max="9487" width="12.85546875" style="56" bestFit="1" customWidth="1"/>
    <col min="9488" max="9488" width="8.85546875" style="56"/>
    <col min="9489" max="9489" width="2" style="56" customWidth="1"/>
    <col min="9490" max="9490" width="14.5703125" style="56" bestFit="1" customWidth="1"/>
    <col min="9491" max="9728" width="8.85546875" style="56"/>
    <col min="9729" max="9729" width="10.28515625" style="56" customWidth="1"/>
    <col min="9730" max="9730" width="4.28515625" style="56" customWidth="1"/>
    <col min="9731" max="9731" width="17.85546875" style="56" bestFit="1" customWidth="1"/>
    <col min="9732" max="9732" width="12.28515625" style="56" bestFit="1" customWidth="1"/>
    <col min="9733" max="9733" width="15" style="56" bestFit="1" customWidth="1"/>
    <col min="9734" max="9734" width="19" style="56" bestFit="1" customWidth="1"/>
    <col min="9735" max="9735" width="15" style="56" bestFit="1" customWidth="1"/>
    <col min="9736" max="9737" width="12.85546875" style="56" bestFit="1" customWidth="1"/>
    <col min="9738" max="9739" width="14.5703125" style="56" bestFit="1" customWidth="1"/>
    <col min="9740" max="9743" width="12.85546875" style="56" bestFit="1" customWidth="1"/>
    <col min="9744" max="9744" width="8.85546875" style="56"/>
    <col min="9745" max="9745" width="2" style="56" customWidth="1"/>
    <col min="9746" max="9746" width="14.5703125" style="56" bestFit="1" customWidth="1"/>
    <col min="9747" max="9984" width="8.85546875" style="56"/>
    <col min="9985" max="9985" width="10.28515625" style="56" customWidth="1"/>
    <col min="9986" max="9986" width="4.28515625" style="56" customWidth="1"/>
    <col min="9987" max="9987" width="17.85546875" style="56" bestFit="1" customWidth="1"/>
    <col min="9988" max="9988" width="12.28515625" style="56" bestFit="1" customWidth="1"/>
    <col min="9989" max="9989" width="15" style="56" bestFit="1" customWidth="1"/>
    <col min="9990" max="9990" width="19" style="56" bestFit="1" customWidth="1"/>
    <col min="9991" max="9991" width="15" style="56" bestFit="1" customWidth="1"/>
    <col min="9992" max="9993" width="12.85546875" style="56" bestFit="1" customWidth="1"/>
    <col min="9994" max="9995" width="14.5703125" style="56" bestFit="1" customWidth="1"/>
    <col min="9996" max="9999" width="12.85546875" style="56" bestFit="1" customWidth="1"/>
    <col min="10000" max="10000" width="8.85546875" style="56"/>
    <col min="10001" max="10001" width="2" style="56" customWidth="1"/>
    <col min="10002" max="10002" width="14.5703125" style="56" bestFit="1" customWidth="1"/>
    <col min="10003" max="10240" width="8.85546875" style="56"/>
    <col min="10241" max="10241" width="10.28515625" style="56" customWidth="1"/>
    <col min="10242" max="10242" width="4.28515625" style="56" customWidth="1"/>
    <col min="10243" max="10243" width="17.85546875" style="56" bestFit="1" customWidth="1"/>
    <col min="10244" max="10244" width="12.28515625" style="56" bestFit="1" customWidth="1"/>
    <col min="10245" max="10245" width="15" style="56" bestFit="1" customWidth="1"/>
    <col min="10246" max="10246" width="19" style="56" bestFit="1" customWidth="1"/>
    <col min="10247" max="10247" width="15" style="56" bestFit="1" customWidth="1"/>
    <col min="10248" max="10249" width="12.85546875" style="56" bestFit="1" customWidth="1"/>
    <col min="10250" max="10251" width="14.5703125" style="56" bestFit="1" customWidth="1"/>
    <col min="10252" max="10255" width="12.85546875" style="56" bestFit="1" customWidth="1"/>
    <col min="10256" max="10256" width="8.85546875" style="56"/>
    <col min="10257" max="10257" width="2" style="56" customWidth="1"/>
    <col min="10258" max="10258" width="14.5703125" style="56" bestFit="1" customWidth="1"/>
    <col min="10259" max="10496" width="8.85546875" style="56"/>
    <col min="10497" max="10497" width="10.28515625" style="56" customWidth="1"/>
    <col min="10498" max="10498" width="4.28515625" style="56" customWidth="1"/>
    <col min="10499" max="10499" width="17.85546875" style="56" bestFit="1" customWidth="1"/>
    <col min="10500" max="10500" width="12.28515625" style="56" bestFit="1" customWidth="1"/>
    <col min="10501" max="10501" width="15" style="56" bestFit="1" customWidth="1"/>
    <col min="10502" max="10502" width="19" style="56" bestFit="1" customWidth="1"/>
    <col min="10503" max="10503" width="15" style="56" bestFit="1" customWidth="1"/>
    <col min="10504" max="10505" width="12.85546875" style="56" bestFit="1" customWidth="1"/>
    <col min="10506" max="10507" width="14.5703125" style="56" bestFit="1" customWidth="1"/>
    <col min="10508" max="10511" width="12.85546875" style="56" bestFit="1" customWidth="1"/>
    <col min="10512" max="10512" width="8.85546875" style="56"/>
    <col min="10513" max="10513" width="2" style="56" customWidth="1"/>
    <col min="10514" max="10514" width="14.5703125" style="56" bestFit="1" customWidth="1"/>
    <col min="10515" max="10752" width="8.85546875" style="56"/>
    <col min="10753" max="10753" width="10.28515625" style="56" customWidth="1"/>
    <col min="10754" max="10754" width="4.28515625" style="56" customWidth="1"/>
    <col min="10755" max="10755" width="17.85546875" style="56" bestFit="1" customWidth="1"/>
    <col min="10756" max="10756" width="12.28515625" style="56" bestFit="1" customWidth="1"/>
    <col min="10757" max="10757" width="15" style="56" bestFit="1" customWidth="1"/>
    <col min="10758" max="10758" width="19" style="56" bestFit="1" customWidth="1"/>
    <col min="10759" max="10759" width="15" style="56" bestFit="1" customWidth="1"/>
    <col min="10760" max="10761" width="12.85546875" style="56" bestFit="1" customWidth="1"/>
    <col min="10762" max="10763" width="14.5703125" style="56" bestFit="1" customWidth="1"/>
    <col min="10764" max="10767" width="12.85546875" style="56" bestFit="1" customWidth="1"/>
    <col min="10768" max="10768" width="8.85546875" style="56"/>
    <col min="10769" max="10769" width="2" style="56" customWidth="1"/>
    <col min="10770" max="10770" width="14.5703125" style="56" bestFit="1" customWidth="1"/>
    <col min="10771" max="11008" width="8.85546875" style="56"/>
    <col min="11009" max="11009" width="10.28515625" style="56" customWidth="1"/>
    <col min="11010" max="11010" width="4.28515625" style="56" customWidth="1"/>
    <col min="11011" max="11011" width="17.85546875" style="56" bestFit="1" customWidth="1"/>
    <col min="11012" max="11012" width="12.28515625" style="56" bestFit="1" customWidth="1"/>
    <col min="11013" max="11013" width="15" style="56" bestFit="1" customWidth="1"/>
    <col min="11014" max="11014" width="19" style="56" bestFit="1" customWidth="1"/>
    <col min="11015" max="11015" width="15" style="56" bestFit="1" customWidth="1"/>
    <col min="11016" max="11017" width="12.85546875" style="56" bestFit="1" customWidth="1"/>
    <col min="11018" max="11019" width="14.5703125" style="56" bestFit="1" customWidth="1"/>
    <col min="11020" max="11023" width="12.85546875" style="56" bestFit="1" customWidth="1"/>
    <col min="11024" max="11024" width="8.85546875" style="56"/>
    <col min="11025" max="11025" width="2" style="56" customWidth="1"/>
    <col min="11026" max="11026" width="14.5703125" style="56" bestFit="1" customWidth="1"/>
    <col min="11027" max="11264" width="8.85546875" style="56"/>
    <col min="11265" max="11265" width="10.28515625" style="56" customWidth="1"/>
    <col min="11266" max="11266" width="4.28515625" style="56" customWidth="1"/>
    <col min="11267" max="11267" width="17.85546875" style="56" bestFit="1" customWidth="1"/>
    <col min="11268" max="11268" width="12.28515625" style="56" bestFit="1" customWidth="1"/>
    <col min="11269" max="11269" width="15" style="56" bestFit="1" customWidth="1"/>
    <col min="11270" max="11270" width="19" style="56" bestFit="1" customWidth="1"/>
    <col min="11271" max="11271" width="15" style="56" bestFit="1" customWidth="1"/>
    <col min="11272" max="11273" width="12.85546875" style="56" bestFit="1" customWidth="1"/>
    <col min="11274" max="11275" width="14.5703125" style="56" bestFit="1" customWidth="1"/>
    <col min="11276" max="11279" width="12.85546875" style="56" bestFit="1" customWidth="1"/>
    <col min="11280" max="11280" width="8.85546875" style="56"/>
    <col min="11281" max="11281" width="2" style="56" customWidth="1"/>
    <col min="11282" max="11282" width="14.5703125" style="56" bestFit="1" customWidth="1"/>
    <col min="11283" max="11520" width="8.85546875" style="56"/>
    <col min="11521" max="11521" width="10.28515625" style="56" customWidth="1"/>
    <col min="11522" max="11522" width="4.28515625" style="56" customWidth="1"/>
    <col min="11523" max="11523" width="17.85546875" style="56" bestFit="1" customWidth="1"/>
    <col min="11524" max="11524" width="12.28515625" style="56" bestFit="1" customWidth="1"/>
    <col min="11525" max="11525" width="15" style="56" bestFit="1" customWidth="1"/>
    <col min="11526" max="11526" width="19" style="56" bestFit="1" customWidth="1"/>
    <col min="11527" max="11527" width="15" style="56" bestFit="1" customWidth="1"/>
    <col min="11528" max="11529" width="12.85546875" style="56" bestFit="1" customWidth="1"/>
    <col min="11530" max="11531" width="14.5703125" style="56" bestFit="1" customWidth="1"/>
    <col min="11532" max="11535" width="12.85546875" style="56" bestFit="1" customWidth="1"/>
    <col min="11536" max="11536" width="8.85546875" style="56"/>
    <col min="11537" max="11537" width="2" style="56" customWidth="1"/>
    <col min="11538" max="11538" width="14.5703125" style="56" bestFit="1" customWidth="1"/>
    <col min="11539" max="11776" width="8.85546875" style="56"/>
    <col min="11777" max="11777" width="10.28515625" style="56" customWidth="1"/>
    <col min="11778" max="11778" width="4.28515625" style="56" customWidth="1"/>
    <col min="11779" max="11779" width="17.85546875" style="56" bestFit="1" customWidth="1"/>
    <col min="11780" max="11780" width="12.28515625" style="56" bestFit="1" customWidth="1"/>
    <col min="11781" max="11781" width="15" style="56" bestFit="1" customWidth="1"/>
    <col min="11782" max="11782" width="19" style="56" bestFit="1" customWidth="1"/>
    <col min="11783" max="11783" width="15" style="56" bestFit="1" customWidth="1"/>
    <col min="11784" max="11785" width="12.85546875" style="56" bestFit="1" customWidth="1"/>
    <col min="11786" max="11787" width="14.5703125" style="56" bestFit="1" customWidth="1"/>
    <col min="11788" max="11791" width="12.85546875" style="56" bestFit="1" customWidth="1"/>
    <col min="11792" max="11792" width="8.85546875" style="56"/>
    <col min="11793" max="11793" width="2" style="56" customWidth="1"/>
    <col min="11794" max="11794" width="14.5703125" style="56" bestFit="1" customWidth="1"/>
    <col min="11795" max="12032" width="8.85546875" style="56"/>
    <col min="12033" max="12033" width="10.28515625" style="56" customWidth="1"/>
    <col min="12034" max="12034" width="4.28515625" style="56" customWidth="1"/>
    <col min="12035" max="12035" width="17.85546875" style="56" bestFit="1" customWidth="1"/>
    <col min="12036" max="12036" width="12.28515625" style="56" bestFit="1" customWidth="1"/>
    <col min="12037" max="12037" width="15" style="56" bestFit="1" customWidth="1"/>
    <col min="12038" max="12038" width="19" style="56" bestFit="1" customWidth="1"/>
    <col min="12039" max="12039" width="15" style="56" bestFit="1" customWidth="1"/>
    <col min="12040" max="12041" width="12.85546875" style="56" bestFit="1" customWidth="1"/>
    <col min="12042" max="12043" width="14.5703125" style="56" bestFit="1" customWidth="1"/>
    <col min="12044" max="12047" width="12.85546875" style="56" bestFit="1" customWidth="1"/>
    <col min="12048" max="12048" width="8.85546875" style="56"/>
    <col min="12049" max="12049" width="2" style="56" customWidth="1"/>
    <col min="12050" max="12050" width="14.5703125" style="56" bestFit="1" customWidth="1"/>
    <col min="12051" max="12288" width="8.85546875" style="56"/>
    <col min="12289" max="12289" width="10.28515625" style="56" customWidth="1"/>
    <col min="12290" max="12290" width="4.28515625" style="56" customWidth="1"/>
    <col min="12291" max="12291" width="17.85546875" style="56" bestFit="1" customWidth="1"/>
    <col min="12292" max="12292" width="12.28515625" style="56" bestFit="1" customWidth="1"/>
    <col min="12293" max="12293" width="15" style="56" bestFit="1" customWidth="1"/>
    <col min="12294" max="12294" width="19" style="56" bestFit="1" customWidth="1"/>
    <col min="12295" max="12295" width="15" style="56" bestFit="1" customWidth="1"/>
    <col min="12296" max="12297" width="12.85546875" style="56" bestFit="1" customWidth="1"/>
    <col min="12298" max="12299" width="14.5703125" style="56" bestFit="1" customWidth="1"/>
    <col min="12300" max="12303" width="12.85546875" style="56" bestFit="1" customWidth="1"/>
    <col min="12304" max="12304" width="8.85546875" style="56"/>
    <col min="12305" max="12305" width="2" style="56" customWidth="1"/>
    <col min="12306" max="12306" width="14.5703125" style="56" bestFit="1" customWidth="1"/>
    <col min="12307" max="12544" width="8.85546875" style="56"/>
    <col min="12545" max="12545" width="10.28515625" style="56" customWidth="1"/>
    <col min="12546" max="12546" width="4.28515625" style="56" customWidth="1"/>
    <col min="12547" max="12547" width="17.85546875" style="56" bestFit="1" customWidth="1"/>
    <col min="12548" max="12548" width="12.28515625" style="56" bestFit="1" customWidth="1"/>
    <col min="12549" max="12549" width="15" style="56" bestFit="1" customWidth="1"/>
    <col min="12550" max="12550" width="19" style="56" bestFit="1" customWidth="1"/>
    <col min="12551" max="12551" width="15" style="56" bestFit="1" customWidth="1"/>
    <col min="12552" max="12553" width="12.85546875" style="56" bestFit="1" customWidth="1"/>
    <col min="12554" max="12555" width="14.5703125" style="56" bestFit="1" customWidth="1"/>
    <col min="12556" max="12559" width="12.85546875" style="56" bestFit="1" customWidth="1"/>
    <col min="12560" max="12560" width="8.85546875" style="56"/>
    <col min="12561" max="12561" width="2" style="56" customWidth="1"/>
    <col min="12562" max="12562" width="14.5703125" style="56" bestFit="1" customWidth="1"/>
    <col min="12563" max="12800" width="8.85546875" style="56"/>
    <col min="12801" max="12801" width="10.28515625" style="56" customWidth="1"/>
    <col min="12802" max="12802" width="4.28515625" style="56" customWidth="1"/>
    <col min="12803" max="12803" width="17.85546875" style="56" bestFit="1" customWidth="1"/>
    <col min="12804" max="12804" width="12.28515625" style="56" bestFit="1" customWidth="1"/>
    <col min="12805" max="12805" width="15" style="56" bestFit="1" customWidth="1"/>
    <col min="12806" max="12806" width="19" style="56" bestFit="1" customWidth="1"/>
    <col min="12807" max="12807" width="15" style="56" bestFit="1" customWidth="1"/>
    <col min="12808" max="12809" width="12.85546875" style="56" bestFit="1" customWidth="1"/>
    <col min="12810" max="12811" width="14.5703125" style="56" bestFit="1" customWidth="1"/>
    <col min="12812" max="12815" width="12.85546875" style="56" bestFit="1" customWidth="1"/>
    <col min="12816" max="12816" width="8.85546875" style="56"/>
    <col min="12817" max="12817" width="2" style="56" customWidth="1"/>
    <col min="12818" max="12818" width="14.5703125" style="56" bestFit="1" customWidth="1"/>
    <col min="12819" max="13056" width="8.85546875" style="56"/>
    <col min="13057" max="13057" width="10.28515625" style="56" customWidth="1"/>
    <col min="13058" max="13058" width="4.28515625" style="56" customWidth="1"/>
    <col min="13059" max="13059" width="17.85546875" style="56" bestFit="1" customWidth="1"/>
    <col min="13060" max="13060" width="12.28515625" style="56" bestFit="1" customWidth="1"/>
    <col min="13061" max="13061" width="15" style="56" bestFit="1" customWidth="1"/>
    <col min="13062" max="13062" width="19" style="56" bestFit="1" customWidth="1"/>
    <col min="13063" max="13063" width="15" style="56" bestFit="1" customWidth="1"/>
    <col min="13064" max="13065" width="12.85546875" style="56" bestFit="1" customWidth="1"/>
    <col min="13066" max="13067" width="14.5703125" style="56" bestFit="1" customWidth="1"/>
    <col min="13068" max="13071" width="12.85546875" style="56" bestFit="1" customWidth="1"/>
    <col min="13072" max="13072" width="8.85546875" style="56"/>
    <col min="13073" max="13073" width="2" style="56" customWidth="1"/>
    <col min="13074" max="13074" width="14.5703125" style="56" bestFit="1" customWidth="1"/>
    <col min="13075" max="13312" width="8.85546875" style="56"/>
    <col min="13313" max="13313" width="10.28515625" style="56" customWidth="1"/>
    <col min="13314" max="13314" width="4.28515625" style="56" customWidth="1"/>
    <col min="13315" max="13315" width="17.85546875" style="56" bestFit="1" customWidth="1"/>
    <col min="13316" max="13316" width="12.28515625" style="56" bestFit="1" customWidth="1"/>
    <col min="13317" max="13317" width="15" style="56" bestFit="1" customWidth="1"/>
    <col min="13318" max="13318" width="19" style="56" bestFit="1" customWidth="1"/>
    <col min="13319" max="13319" width="15" style="56" bestFit="1" customWidth="1"/>
    <col min="13320" max="13321" width="12.85546875" style="56" bestFit="1" customWidth="1"/>
    <col min="13322" max="13323" width="14.5703125" style="56" bestFit="1" customWidth="1"/>
    <col min="13324" max="13327" width="12.85546875" style="56" bestFit="1" customWidth="1"/>
    <col min="13328" max="13328" width="8.85546875" style="56"/>
    <col min="13329" max="13329" width="2" style="56" customWidth="1"/>
    <col min="13330" max="13330" width="14.5703125" style="56" bestFit="1" customWidth="1"/>
    <col min="13331" max="13568" width="8.85546875" style="56"/>
    <col min="13569" max="13569" width="10.28515625" style="56" customWidth="1"/>
    <col min="13570" max="13570" width="4.28515625" style="56" customWidth="1"/>
    <col min="13571" max="13571" width="17.85546875" style="56" bestFit="1" customWidth="1"/>
    <col min="13572" max="13572" width="12.28515625" style="56" bestFit="1" customWidth="1"/>
    <col min="13573" max="13573" width="15" style="56" bestFit="1" customWidth="1"/>
    <col min="13574" max="13574" width="19" style="56" bestFit="1" customWidth="1"/>
    <col min="13575" max="13575" width="15" style="56" bestFit="1" customWidth="1"/>
    <col min="13576" max="13577" width="12.85546875" style="56" bestFit="1" customWidth="1"/>
    <col min="13578" max="13579" width="14.5703125" style="56" bestFit="1" customWidth="1"/>
    <col min="13580" max="13583" width="12.85546875" style="56" bestFit="1" customWidth="1"/>
    <col min="13584" max="13584" width="8.85546875" style="56"/>
    <col min="13585" max="13585" width="2" style="56" customWidth="1"/>
    <col min="13586" max="13586" width="14.5703125" style="56" bestFit="1" customWidth="1"/>
    <col min="13587" max="13824" width="8.85546875" style="56"/>
    <col min="13825" max="13825" width="10.28515625" style="56" customWidth="1"/>
    <col min="13826" max="13826" width="4.28515625" style="56" customWidth="1"/>
    <col min="13827" max="13827" width="17.85546875" style="56" bestFit="1" customWidth="1"/>
    <col min="13828" max="13828" width="12.28515625" style="56" bestFit="1" customWidth="1"/>
    <col min="13829" max="13829" width="15" style="56" bestFit="1" customWidth="1"/>
    <col min="13830" max="13830" width="19" style="56" bestFit="1" customWidth="1"/>
    <col min="13831" max="13831" width="15" style="56" bestFit="1" customWidth="1"/>
    <col min="13832" max="13833" width="12.85546875" style="56" bestFit="1" customWidth="1"/>
    <col min="13834" max="13835" width="14.5703125" style="56" bestFit="1" customWidth="1"/>
    <col min="13836" max="13839" width="12.85546875" style="56" bestFit="1" customWidth="1"/>
    <col min="13840" max="13840" width="8.85546875" style="56"/>
    <col min="13841" max="13841" width="2" style="56" customWidth="1"/>
    <col min="13842" max="13842" width="14.5703125" style="56" bestFit="1" customWidth="1"/>
    <col min="13843" max="14080" width="8.85546875" style="56"/>
    <col min="14081" max="14081" width="10.28515625" style="56" customWidth="1"/>
    <col min="14082" max="14082" width="4.28515625" style="56" customWidth="1"/>
    <col min="14083" max="14083" width="17.85546875" style="56" bestFit="1" customWidth="1"/>
    <col min="14084" max="14084" width="12.28515625" style="56" bestFit="1" customWidth="1"/>
    <col min="14085" max="14085" width="15" style="56" bestFit="1" customWidth="1"/>
    <col min="14086" max="14086" width="19" style="56" bestFit="1" customWidth="1"/>
    <col min="14087" max="14087" width="15" style="56" bestFit="1" customWidth="1"/>
    <col min="14088" max="14089" width="12.85546875" style="56" bestFit="1" customWidth="1"/>
    <col min="14090" max="14091" width="14.5703125" style="56" bestFit="1" customWidth="1"/>
    <col min="14092" max="14095" width="12.85546875" style="56" bestFit="1" customWidth="1"/>
    <col min="14096" max="14096" width="8.85546875" style="56"/>
    <col min="14097" max="14097" width="2" style="56" customWidth="1"/>
    <col min="14098" max="14098" width="14.5703125" style="56" bestFit="1" customWidth="1"/>
    <col min="14099" max="14336" width="8.85546875" style="56"/>
    <col min="14337" max="14337" width="10.28515625" style="56" customWidth="1"/>
    <col min="14338" max="14338" width="4.28515625" style="56" customWidth="1"/>
    <col min="14339" max="14339" width="17.85546875" style="56" bestFit="1" customWidth="1"/>
    <col min="14340" max="14340" width="12.28515625" style="56" bestFit="1" customWidth="1"/>
    <col min="14341" max="14341" width="15" style="56" bestFit="1" customWidth="1"/>
    <col min="14342" max="14342" width="19" style="56" bestFit="1" customWidth="1"/>
    <col min="14343" max="14343" width="15" style="56" bestFit="1" customWidth="1"/>
    <col min="14344" max="14345" width="12.85546875" style="56" bestFit="1" customWidth="1"/>
    <col min="14346" max="14347" width="14.5703125" style="56" bestFit="1" customWidth="1"/>
    <col min="14348" max="14351" width="12.85546875" style="56" bestFit="1" customWidth="1"/>
    <col min="14352" max="14352" width="8.85546875" style="56"/>
    <col min="14353" max="14353" width="2" style="56" customWidth="1"/>
    <col min="14354" max="14354" width="14.5703125" style="56" bestFit="1" customWidth="1"/>
    <col min="14355" max="14592" width="8.85546875" style="56"/>
    <col min="14593" max="14593" width="10.28515625" style="56" customWidth="1"/>
    <col min="14594" max="14594" width="4.28515625" style="56" customWidth="1"/>
    <col min="14595" max="14595" width="17.85546875" style="56" bestFit="1" customWidth="1"/>
    <col min="14596" max="14596" width="12.28515625" style="56" bestFit="1" customWidth="1"/>
    <col min="14597" max="14597" width="15" style="56" bestFit="1" customWidth="1"/>
    <col min="14598" max="14598" width="19" style="56" bestFit="1" customWidth="1"/>
    <col min="14599" max="14599" width="15" style="56" bestFit="1" customWidth="1"/>
    <col min="14600" max="14601" width="12.85546875" style="56" bestFit="1" customWidth="1"/>
    <col min="14602" max="14603" width="14.5703125" style="56" bestFit="1" customWidth="1"/>
    <col min="14604" max="14607" width="12.85546875" style="56" bestFit="1" customWidth="1"/>
    <col min="14608" max="14608" width="8.85546875" style="56"/>
    <col min="14609" max="14609" width="2" style="56" customWidth="1"/>
    <col min="14610" max="14610" width="14.5703125" style="56" bestFit="1" customWidth="1"/>
    <col min="14611" max="14848" width="8.85546875" style="56"/>
    <col min="14849" max="14849" width="10.28515625" style="56" customWidth="1"/>
    <col min="14850" max="14850" width="4.28515625" style="56" customWidth="1"/>
    <col min="14851" max="14851" width="17.85546875" style="56" bestFit="1" customWidth="1"/>
    <col min="14852" max="14852" width="12.28515625" style="56" bestFit="1" customWidth="1"/>
    <col min="14853" max="14853" width="15" style="56" bestFit="1" customWidth="1"/>
    <col min="14854" max="14854" width="19" style="56" bestFit="1" customWidth="1"/>
    <col min="14855" max="14855" width="15" style="56" bestFit="1" customWidth="1"/>
    <col min="14856" max="14857" width="12.85546875" style="56" bestFit="1" customWidth="1"/>
    <col min="14858" max="14859" width="14.5703125" style="56" bestFit="1" customWidth="1"/>
    <col min="14860" max="14863" width="12.85546875" style="56" bestFit="1" customWidth="1"/>
    <col min="14864" max="14864" width="8.85546875" style="56"/>
    <col min="14865" max="14865" width="2" style="56" customWidth="1"/>
    <col min="14866" max="14866" width="14.5703125" style="56" bestFit="1" customWidth="1"/>
    <col min="14867" max="15104" width="8.85546875" style="56"/>
    <col min="15105" max="15105" width="10.28515625" style="56" customWidth="1"/>
    <col min="15106" max="15106" width="4.28515625" style="56" customWidth="1"/>
    <col min="15107" max="15107" width="17.85546875" style="56" bestFit="1" customWidth="1"/>
    <col min="15108" max="15108" width="12.28515625" style="56" bestFit="1" customWidth="1"/>
    <col min="15109" max="15109" width="15" style="56" bestFit="1" customWidth="1"/>
    <col min="15110" max="15110" width="19" style="56" bestFit="1" customWidth="1"/>
    <col min="15111" max="15111" width="15" style="56" bestFit="1" customWidth="1"/>
    <col min="15112" max="15113" width="12.85546875" style="56" bestFit="1" customWidth="1"/>
    <col min="15114" max="15115" width="14.5703125" style="56" bestFit="1" customWidth="1"/>
    <col min="15116" max="15119" width="12.85546875" style="56" bestFit="1" customWidth="1"/>
    <col min="15120" max="15120" width="8.85546875" style="56"/>
    <col min="15121" max="15121" width="2" style="56" customWidth="1"/>
    <col min="15122" max="15122" width="14.5703125" style="56" bestFit="1" customWidth="1"/>
    <col min="15123" max="15360" width="8.85546875" style="56"/>
    <col min="15361" max="15361" width="10.28515625" style="56" customWidth="1"/>
    <col min="15362" max="15362" width="4.28515625" style="56" customWidth="1"/>
    <col min="15363" max="15363" width="17.85546875" style="56" bestFit="1" customWidth="1"/>
    <col min="15364" max="15364" width="12.28515625" style="56" bestFit="1" customWidth="1"/>
    <col min="15365" max="15365" width="15" style="56" bestFit="1" customWidth="1"/>
    <col min="15366" max="15366" width="19" style="56" bestFit="1" customWidth="1"/>
    <col min="15367" max="15367" width="15" style="56" bestFit="1" customWidth="1"/>
    <col min="15368" max="15369" width="12.85546875" style="56" bestFit="1" customWidth="1"/>
    <col min="15370" max="15371" width="14.5703125" style="56" bestFit="1" customWidth="1"/>
    <col min="15372" max="15375" width="12.85546875" style="56" bestFit="1" customWidth="1"/>
    <col min="15376" max="15376" width="8.85546875" style="56"/>
    <col min="15377" max="15377" width="2" style="56" customWidth="1"/>
    <col min="15378" max="15378" width="14.5703125" style="56" bestFit="1" customWidth="1"/>
    <col min="15379" max="15616" width="8.85546875" style="56"/>
    <col min="15617" max="15617" width="10.28515625" style="56" customWidth="1"/>
    <col min="15618" max="15618" width="4.28515625" style="56" customWidth="1"/>
    <col min="15619" max="15619" width="17.85546875" style="56" bestFit="1" customWidth="1"/>
    <col min="15620" max="15620" width="12.28515625" style="56" bestFit="1" customWidth="1"/>
    <col min="15621" max="15621" width="15" style="56" bestFit="1" customWidth="1"/>
    <col min="15622" max="15622" width="19" style="56" bestFit="1" customWidth="1"/>
    <col min="15623" max="15623" width="15" style="56" bestFit="1" customWidth="1"/>
    <col min="15624" max="15625" width="12.85546875" style="56" bestFit="1" customWidth="1"/>
    <col min="15626" max="15627" width="14.5703125" style="56" bestFit="1" customWidth="1"/>
    <col min="15628" max="15631" width="12.85546875" style="56" bestFit="1" customWidth="1"/>
    <col min="15632" max="15632" width="8.85546875" style="56"/>
    <col min="15633" max="15633" width="2" style="56" customWidth="1"/>
    <col min="15634" max="15634" width="14.5703125" style="56" bestFit="1" customWidth="1"/>
    <col min="15635" max="15872" width="8.85546875" style="56"/>
    <col min="15873" max="15873" width="10.28515625" style="56" customWidth="1"/>
    <col min="15874" max="15874" width="4.28515625" style="56" customWidth="1"/>
    <col min="15875" max="15875" width="17.85546875" style="56" bestFit="1" customWidth="1"/>
    <col min="15876" max="15876" width="12.28515625" style="56" bestFit="1" customWidth="1"/>
    <col min="15877" max="15877" width="15" style="56" bestFit="1" customWidth="1"/>
    <col min="15878" max="15878" width="19" style="56" bestFit="1" customWidth="1"/>
    <col min="15879" max="15879" width="15" style="56" bestFit="1" customWidth="1"/>
    <col min="15880" max="15881" width="12.85546875" style="56" bestFit="1" customWidth="1"/>
    <col min="15882" max="15883" width="14.5703125" style="56" bestFit="1" customWidth="1"/>
    <col min="15884" max="15887" width="12.85546875" style="56" bestFit="1" customWidth="1"/>
    <col min="15888" max="15888" width="8.85546875" style="56"/>
    <col min="15889" max="15889" width="2" style="56" customWidth="1"/>
    <col min="15890" max="15890" width="14.5703125" style="56" bestFit="1" customWidth="1"/>
    <col min="15891" max="16128" width="8.85546875" style="56"/>
    <col min="16129" max="16129" width="10.28515625" style="56" customWidth="1"/>
    <col min="16130" max="16130" width="4.28515625" style="56" customWidth="1"/>
    <col min="16131" max="16131" width="17.85546875" style="56" bestFit="1" customWidth="1"/>
    <col min="16132" max="16132" width="12.28515625" style="56" bestFit="1" customWidth="1"/>
    <col min="16133" max="16133" width="15" style="56" bestFit="1" customWidth="1"/>
    <col min="16134" max="16134" width="19" style="56" bestFit="1" customWidth="1"/>
    <col min="16135" max="16135" width="15" style="56" bestFit="1" customWidth="1"/>
    <col min="16136" max="16137" width="12.85546875" style="56" bestFit="1" customWidth="1"/>
    <col min="16138" max="16139" width="14.5703125" style="56" bestFit="1" customWidth="1"/>
    <col min="16140" max="16143" width="12.85546875" style="56" bestFit="1" customWidth="1"/>
    <col min="16144" max="16144" width="8.85546875" style="56"/>
    <col min="16145" max="16145" width="2" style="56" customWidth="1"/>
    <col min="16146" max="16146" width="14.5703125" style="56" bestFit="1" customWidth="1"/>
    <col min="16147" max="16384" width="8.85546875" style="56"/>
  </cols>
  <sheetData>
    <row r="1" spans="1:17" x14ac:dyDescent="0.2">
      <c r="G1" s="56" t="s">
        <v>101</v>
      </c>
    </row>
    <row r="2" spans="1:17" x14ac:dyDescent="0.2">
      <c r="A2" s="132" t="s">
        <v>12</v>
      </c>
      <c r="B2" s="132"/>
      <c r="C2" s="132"/>
      <c r="D2" s="132"/>
      <c r="E2" s="132"/>
      <c r="F2" s="132"/>
      <c r="G2" s="132"/>
      <c r="H2" s="102"/>
      <c r="I2" s="102"/>
      <c r="J2" s="102"/>
      <c r="K2" s="102"/>
      <c r="L2" s="102"/>
      <c r="M2" s="102"/>
      <c r="N2" s="102"/>
      <c r="O2" s="102"/>
      <c r="P2" s="102"/>
      <c r="Q2" s="100"/>
    </row>
    <row r="3" spans="1:17" x14ac:dyDescent="0.2">
      <c r="A3" s="103"/>
      <c r="B3" s="65"/>
      <c r="C3" s="65"/>
      <c r="D3" s="65"/>
      <c r="E3" s="65"/>
      <c r="F3" s="65"/>
      <c r="G3" s="65"/>
    </row>
    <row r="4" spans="1:17" x14ac:dyDescent="0.2">
      <c r="A4" s="132" t="s">
        <v>60</v>
      </c>
      <c r="B4" s="132"/>
      <c r="C4" s="132"/>
      <c r="D4" s="132"/>
      <c r="E4" s="132"/>
      <c r="F4" s="132"/>
      <c r="G4" s="132"/>
    </row>
    <row r="5" spans="1:17" x14ac:dyDescent="0.2">
      <c r="A5" s="65"/>
      <c r="B5" s="65"/>
      <c r="C5" s="65"/>
      <c r="D5" s="65"/>
      <c r="E5" s="65"/>
      <c r="F5" s="65"/>
      <c r="G5" s="65"/>
      <c r="H5" s="70"/>
    </row>
    <row r="6" spans="1:17" x14ac:dyDescent="0.2">
      <c r="A6" s="134" t="s">
        <v>102</v>
      </c>
      <c r="B6" s="134"/>
      <c r="C6" s="134"/>
      <c r="D6" s="134"/>
      <c r="E6" s="134"/>
      <c r="F6" s="134"/>
      <c r="G6" s="134"/>
      <c r="H6" s="104"/>
      <c r="I6" s="104"/>
      <c r="J6" s="104"/>
      <c r="K6" s="104"/>
      <c r="L6" s="104"/>
      <c r="M6" s="104"/>
      <c r="N6" s="104"/>
      <c r="O6" s="104"/>
      <c r="P6" s="104"/>
      <c r="Q6" s="101"/>
    </row>
    <row r="7" spans="1:17" x14ac:dyDescent="0.2">
      <c r="A7" s="137" t="s">
        <v>114</v>
      </c>
      <c r="B7" s="137"/>
      <c r="C7" s="137"/>
      <c r="D7" s="137"/>
      <c r="E7" s="137"/>
      <c r="F7" s="137"/>
      <c r="G7" s="137"/>
      <c r="H7" s="102"/>
      <c r="I7" s="102"/>
      <c r="J7" s="102"/>
      <c r="K7" s="102"/>
      <c r="L7" s="102"/>
      <c r="M7" s="102"/>
      <c r="N7" s="102"/>
      <c r="O7" s="102"/>
      <c r="P7" s="102"/>
      <c r="Q7" s="100"/>
    </row>
    <row r="8" spans="1:17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0"/>
    </row>
    <row r="9" spans="1:17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0"/>
    </row>
    <row r="10" spans="1:17" x14ac:dyDescent="0.2">
      <c r="C10" s="99" t="s">
        <v>103</v>
      </c>
      <c r="D10" s="100" t="s">
        <v>104</v>
      </c>
      <c r="E10" s="99" t="s">
        <v>105</v>
      </c>
      <c r="F10" s="100"/>
      <c r="G10" s="99" t="s">
        <v>106</v>
      </c>
    </row>
    <row r="11" spans="1:17" x14ac:dyDescent="0.2">
      <c r="C11" s="60" t="s">
        <v>107</v>
      </c>
      <c r="D11" s="60" t="s">
        <v>108</v>
      </c>
      <c r="E11" s="116" t="s">
        <v>116</v>
      </c>
      <c r="F11" s="60" t="s">
        <v>44</v>
      </c>
      <c r="G11" s="60" t="s">
        <v>109</v>
      </c>
    </row>
    <row r="12" spans="1:17" x14ac:dyDescent="0.2">
      <c r="C12" s="99" t="s">
        <v>61</v>
      </c>
      <c r="D12" s="99" t="s">
        <v>61</v>
      </c>
      <c r="E12" s="99" t="s">
        <v>61</v>
      </c>
      <c r="F12" s="99" t="s">
        <v>61</v>
      </c>
      <c r="G12" s="99" t="s">
        <v>61</v>
      </c>
    </row>
    <row r="13" spans="1:17" x14ac:dyDescent="0.2">
      <c r="C13" s="99"/>
      <c r="D13" s="99"/>
      <c r="E13" s="99"/>
      <c r="F13" s="99"/>
      <c r="G13" s="99"/>
    </row>
    <row r="14" spans="1:17" x14ac:dyDescent="0.2">
      <c r="A14" s="65" t="s">
        <v>115</v>
      </c>
      <c r="C14" s="99"/>
      <c r="D14" s="60"/>
      <c r="E14" s="105"/>
      <c r="F14" s="61"/>
      <c r="G14" s="106">
        <v>-32611.13</v>
      </c>
    </row>
    <row r="15" spans="1:17" x14ac:dyDescent="0.2">
      <c r="C15" s="107"/>
      <c r="D15" s="106"/>
      <c r="E15" s="107"/>
      <c r="F15" s="61"/>
      <c r="G15" s="60"/>
    </row>
    <row r="16" spans="1:17" x14ac:dyDescent="0.2">
      <c r="A16" s="108">
        <v>42826</v>
      </c>
      <c r="C16" s="109">
        <v>0</v>
      </c>
      <c r="D16" s="109">
        <v>77682.13</v>
      </c>
      <c r="E16" s="109">
        <v>-119616.86</v>
      </c>
      <c r="F16" s="110">
        <f>C16+D16+E16</f>
        <v>-41934.729999999996</v>
      </c>
      <c r="G16" s="110">
        <f>G14+F16</f>
        <v>-74545.86</v>
      </c>
    </row>
    <row r="17" spans="1:7" x14ac:dyDescent="0.2">
      <c r="A17" s="108">
        <v>42856</v>
      </c>
      <c r="C17" s="109">
        <v>0</v>
      </c>
      <c r="D17" s="109">
        <v>17608.080000000002</v>
      </c>
      <c r="E17" s="109">
        <v>-58011.46</v>
      </c>
      <c r="F17" s="110">
        <f t="shared" ref="F17:F27" si="0">C17+D17+E17</f>
        <v>-40403.379999999997</v>
      </c>
      <c r="G17" s="110">
        <f>G16+F17</f>
        <v>-114949.23999999999</v>
      </c>
    </row>
    <row r="18" spans="1:7" x14ac:dyDescent="0.2">
      <c r="A18" s="108">
        <v>42887</v>
      </c>
      <c r="C18" s="109">
        <v>0</v>
      </c>
      <c r="D18" s="109">
        <v>936.6</v>
      </c>
      <c r="E18" s="109">
        <v>-33153.68</v>
      </c>
      <c r="F18" s="110">
        <f t="shared" si="0"/>
        <v>-32217.08</v>
      </c>
      <c r="G18" s="110">
        <f t="shared" ref="G18:G26" si="1">G17+F18</f>
        <v>-147166.32</v>
      </c>
    </row>
    <row r="19" spans="1:7" x14ac:dyDescent="0.2">
      <c r="A19" s="108">
        <v>42917</v>
      </c>
      <c r="C19" s="109">
        <v>0</v>
      </c>
      <c r="D19" s="109"/>
      <c r="E19" s="109">
        <v>-2257.37</v>
      </c>
      <c r="F19" s="110">
        <f>C19+D19+E19</f>
        <v>-2257.37</v>
      </c>
      <c r="G19" s="110">
        <f t="shared" si="1"/>
        <v>-149423.69</v>
      </c>
    </row>
    <row r="20" spans="1:7" x14ac:dyDescent="0.2">
      <c r="A20" s="108">
        <v>42948</v>
      </c>
      <c r="C20" s="109">
        <v>0</v>
      </c>
      <c r="D20" s="109"/>
      <c r="E20" s="109">
        <v>-1991.85</v>
      </c>
      <c r="F20" s="110">
        <f>C20+D20+E20</f>
        <v>-1991.85</v>
      </c>
      <c r="G20" s="110">
        <f t="shared" si="1"/>
        <v>-151415.54</v>
      </c>
    </row>
    <row r="21" spans="1:7" x14ac:dyDescent="0.2">
      <c r="A21" s="108">
        <v>42979</v>
      </c>
      <c r="C21" s="109">
        <v>0</v>
      </c>
      <c r="D21" s="109"/>
      <c r="E21" s="109">
        <v>-2262.15</v>
      </c>
      <c r="F21" s="110">
        <f t="shared" si="0"/>
        <v>-2262.15</v>
      </c>
      <c r="G21" s="110">
        <f t="shared" si="1"/>
        <v>-153677.69</v>
      </c>
    </row>
    <row r="22" spans="1:7" x14ac:dyDescent="0.2">
      <c r="A22" s="108">
        <v>43009</v>
      </c>
      <c r="C22" s="109">
        <v>0</v>
      </c>
      <c r="D22" s="109"/>
      <c r="E22" s="109">
        <v>-2464.54</v>
      </c>
      <c r="F22" s="110">
        <f t="shared" si="0"/>
        <v>-2464.54</v>
      </c>
      <c r="G22" s="110">
        <f t="shared" si="1"/>
        <v>-156142.23000000001</v>
      </c>
    </row>
    <row r="23" spans="1:7" x14ac:dyDescent="0.2">
      <c r="A23" s="108">
        <v>43040</v>
      </c>
      <c r="C23" s="109">
        <v>0</v>
      </c>
      <c r="D23" s="109"/>
      <c r="E23" s="109">
        <v>-8212.34</v>
      </c>
      <c r="F23" s="110">
        <f t="shared" si="0"/>
        <v>-8212.34</v>
      </c>
      <c r="G23" s="110">
        <f t="shared" si="1"/>
        <v>-164354.57</v>
      </c>
    </row>
    <row r="24" spans="1:7" x14ac:dyDescent="0.2">
      <c r="A24" s="108">
        <v>43070</v>
      </c>
      <c r="C24" s="109">
        <v>0</v>
      </c>
      <c r="D24" s="109"/>
      <c r="E24" s="109">
        <v>-17020.11</v>
      </c>
      <c r="F24" s="110">
        <f t="shared" si="0"/>
        <v>-17020.11</v>
      </c>
      <c r="G24" s="110">
        <f t="shared" si="1"/>
        <v>-181374.68</v>
      </c>
    </row>
    <row r="25" spans="1:7" x14ac:dyDescent="0.2">
      <c r="A25" s="108">
        <v>43101</v>
      </c>
      <c r="C25" s="109">
        <v>0</v>
      </c>
      <c r="D25" s="109"/>
      <c r="E25" s="109">
        <v>-27744.39</v>
      </c>
      <c r="F25" s="110">
        <f t="shared" si="0"/>
        <v>-27744.39</v>
      </c>
      <c r="G25" s="110">
        <f t="shared" si="1"/>
        <v>-209119.07</v>
      </c>
    </row>
    <row r="26" spans="1:7" x14ac:dyDescent="0.2">
      <c r="A26" s="108">
        <v>43132</v>
      </c>
      <c r="C26" s="109">
        <v>0</v>
      </c>
      <c r="D26" s="109"/>
      <c r="E26" s="109">
        <v>-21188.66</v>
      </c>
      <c r="F26" s="110">
        <f t="shared" si="0"/>
        <v>-21188.66</v>
      </c>
      <c r="G26" s="110">
        <f t="shared" si="1"/>
        <v>-230307.73</v>
      </c>
    </row>
    <row r="27" spans="1:7" x14ac:dyDescent="0.2">
      <c r="A27" s="108">
        <v>43160</v>
      </c>
      <c r="C27" s="109">
        <v>0</v>
      </c>
      <c r="D27" s="109"/>
      <c r="E27" s="109">
        <v>-16697.47</v>
      </c>
      <c r="F27" s="110">
        <f t="shared" si="0"/>
        <v>-16697.47</v>
      </c>
      <c r="G27" s="110">
        <f>G26+F27</f>
        <v>-247005.2</v>
      </c>
    </row>
    <row r="28" spans="1:7" x14ac:dyDescent="0.2">
      <c r="A28" s="65"/>
    </row>
    <row r="29" spans="1:7" x14ac:dyDescent="0.2">
      <c r="A29" s="65" t="s">
        <v>5</v>
      </c>
      <c r="C29" s="111">
        <f>SUM(C16:C27)</f>
        <v>0</v>
      </c>
      <c r="D29" s="111">
        <f>SUM(D16:D27)</f>
        <v>96226.810000000012</v>
      </c>
      <c r="E29" s="111">
        <f>SUM(E16:E27)</f>
        <v>-310620.88</v>
      </c>
      <c r="F29" s="111">
        <f>SUM(F16:F27)</f>
        <v>-214394.07</v>
      </c>
      <c r="G29" s="112"/>
    </row>
    <row r="30" spans="1:7" x14ac:dyDescent="0.2">
      <c r="A30" s="65"/>
    </row>
    <row r="31" spans="1:7" x14ac:dyDescent="0.2">
      <c r="A31" s="65" t="s">
        <v>110</v>
      </c>
      <c r="B31" s="66"/>
      <c r="C31" s="66"/>
      <c r="D31" s="66"/>
      <c r="E31" s="66"/>
      <c r="F31" s="66"/>
      <c r="G31" s="113">
        <f>G27</f>
        <v>-247005.2</v>
      </c>
    </row>
    <row r="32" spans="1:7" x14ac:dyDescent="0.2">
      <c r="A32" s="65"/>
      <c r="G32" s="65"/>
    </row>
    <row r="33" spans="1:7" x14ac:dyDescent="0.2">
      <c r="A33" s="65" t="s">
        <v>111</v>
      </c>
      <c r="G33" s="114">
        <v>0</v>
      </c>
    </row>
    <row r="34" spans="1:7" x14ac:dyDescent="0.2">
      <c r="A34" s="65"/>
      <c r="G34" s="65"/>
    </row>
    <row r="35" spans="1:7" x14ac:dyDescent="0.2">
      <c r="A35" s="65" t="s">
        <v>5</v>
      </c>
      <c r="G35" s="113">
        <f>G31+G33</f>
        <v>-247005.2</v>
      </c>
    </row>
    <row r="36" spans="1:7" x14ac:dyDescent="0.2">
      <c r="A36" s="65"/>
    </row>
    <row r="37" spans="1:7" x14ac:dyDescent="0.2">
      <c r="A37" s="91" t="str">
        <f>'AA Cal'!A27:D27</f>
        <v>Total CHOICE/Sales Throughput TME March 31, 2018 (Mcf)</v>
      </c>
      <c r="G37" s="117">
        <f>'Activity 3.31.18'!G2</f>
        <v>147868056</v>
      </c>
    </row>
    <row r="38" spans="1:7" x14ac:dyDescent="0.2">
      <c r="A38" s="65"/>
    </row>
    <row r="39" spans="1:7" x14ac:dyDescent="0.2">
      <c r="A39" s="65" t="s">
        <v>112</v>
      </c>
      <c r="G39" s="115">
        <f>ROUND(G35/G37,4)</f>
        <v>-1.6999999999999999E-3</v>
      </c>
    </row>
  </sheetData>
  <mergeCells count="4">
    <mergeCell ref="A2:G2"/>
    <mergeCell ref="A4:G4"/>
    <mergeCell ref="A6:G6"/>
    <mergeCell ref="A7:G7"/>
  </mergeCells>
  <pageMargins left="0.75" right="0.3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Activity 3.31.18</vt:lpstr>
      <vt:lpstr>Prior Quarter Rates</vt:lpstr>
      <vt:lpstr>AA Cal</vt:lpstr>
      <vt:lpstr>RA Cal</vt:lpstr>
      <vt:lpstr>OSSCR Calc</vt:lpstr>
      <vt:lpstr>Cust Ed Calc</vt:lpstr>
      <vt:lpstr>'Activity 3.31.18'!Print_Area</vt:lpstr>
      <vt:lpstr>'OSSCR Calc'!Print_Area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Fitch \ David \ Alan</cp:lastModifiedBy>
  <cp:lastPrinted>2018-05-18T11:23:32Z</cp:lastPrinted>
  <dcterms:created xsi:type="dcterms:W3CDTF">2010-02-10T18:54:55Z</dcterms:created>
  <dcterms:modified xsi:type="dcterms:W3CDTF">2018-05-18T11:23:49Z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