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OH/24503ELFOR Electric LTFR/Source Files/"/>
    </mc:Choice>
  </mc:AlternateContent>
  <xr:revisionPtr revIDLastSave="0" documentId="8_{06A3D712-431D-4362-8781-8513FC3F3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-T1 Inputs" sheetId="15" r:id="rId1"/>
    <sheet name="TIES" sheetId="17" r:id="rId2"/>
    <sheet name="Sales Data for FE-T5" sheetId="14" r:id="rId3"/>
    <sheet name="JAN" sheetId="1" r:id="rId4"/>
    <sheet name="FEB" sheetId="2" r:id="rId5"/>
    <sheet name="MAR" sheetId="3" r:id="rId6"/>
    <sheet name="APR" sheetId="4" r:id="rId7"/>
    <sheet name="MAY" sheetId="5" r:id="rId8"/>
    <sheet name="JUN" sheetId="6" r:id="rId9"/>
    <sheet name="JUL" sheetId="7" r:id="rId10"/>
    <sheet name="AUG" sheetId="8" r:id="rId11"/>
    <sheet name="SEP" sheetId="9" r:id="rId12"/>
    <sheet name="OCT" sheetId="10" r:id="rId13"/>
    <sheet name="NOV" sheetId="11" r:id="rId14"/>
    <sheet name="DEC" sheetId="12" r:id="rId15"/>
  </sheets>
  <definedNames>
    <definedName name="_xlnm.Print_Area" localSheetId="6">APR!$A$1:$D$58</definedName>
    <definedName name="_xlnm.Print_Area" localSheetId="10">AUG!$A$1:$D$58</definedName>
    <definedName name="_xlnm.Print_Area" localSheetId="14">DEC!$A$1:$D$58</definedName>
    <definedName name="_xlnm.Print_Area" localSheetId="4">FEB!$A$1:$D$58</definedName>
    <definedName name="_xlnm.Print_Area" localSheetId="0">'FE-T1 Inputs'!$A$1:$O$37</definedName>
    <definedName name="_xlnm.Print_Area" localSheetId="3">JAN!$A$1:$D$58</definedName>
    <definedName name="_xlnm.Print_Area" localSheetId="9">JUL!$A$1:$D$58</definedName>
    <definedName name="_xlnm.Print_Area" localSheetId="8">JUN!$A$1:$D$58</definedName>
    <definedName name="_xlnm.Print_Area" localSheetId="5">MAR!$A$1:$D$58</definedName>
    <definedName name="_xlnm.Print_Area" localSheetId="7">MAY!$A$1:$D$58</definedName>
    <definedName name="_xlnm.Print_Area" localSheetId="13">NOV!$A$1:$D$58</definedName>
    <definedName name="_xlnm.Print_Area" localSheetId="12">OCT!$A$1:$D$58</definedName>
    <definedName name="_xlnm.Print_Area" localSheetId="11">SEP!$A$1:$D$58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12" i="12" l="1"/>
  <c r="B12" i="11"/>
  <c r="B12" i="10"/>
  <c r="B12" i="9"/>
  <c r="B12" i="8"/>
  <c r="B12" i="7"/>
  <c r="B12" i="6"/>
  <c r="B12" i="5"/>
  <c r="B12" i="4"/>
  <c r="B12" i="3"/>
  <c r="B12" i="1"/>
  <c r="S8" i="17" l="1"/>
  <c r="T8" i="17"/>
  <c r="S9" i="17"/>
  <c r="T9" i="17"/>
  <c r="S10" i="17"/>
  <c r="T10" i="17"/>
  <c r="S11" i="17"/>
  <c r="T11" i="17"/>
  <c r="S12" i="17"/>
  <c r="T12" i="17"/>
  <c r="S13" i="17"/>
  <c r="T13" i="17"/>
  <c r="S14" i="17"/>
  <c r="T14" i="17"/>
  <c r="S15" i="17"/>
  <c r="T15" i="17"/>
  <c r="S16" i="17"/>
  <c r="T16" i="17"/>
  <c r="S17" i="17"/>
  <c r="T17" i="17"/>
  <c r="S18" i="17"/>
  <c r="T18" i="17"/>
  <c r="T7" i="17"/>
  <c r="S7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Q8" i="17"/>
  <c r="Q9" i="17"/>
  <c r="Q10" i="17"/>
  <c r="Q11" i="17"/>
  <c r="Q12" i="17"/>
  <c r="Q13" i="17"/>
  <c r="Q14" i="17"/>
  <c r="Q15" i="17"/>
  <c r="Q16" i="17"/>
  <c r="Q17" i="17"/>
  <c r="Q18" i="17"/>
  <c r="Q7" i="17"/>
  <c r="S19" i="17" l="1"/>
  <c r="T19" i="17"/>
  <c r="K30" i="17"/>
  <c r="K31" i="17"/>
  <c r="K32" i="17"/>
  <c r="K33" i="17"/>
  <c r="K34" i="17"/>
  <c r="K35" i="17"/>
  <c r="K36" i="17"/>
  <c r="K37" i="17"/>
  <c r="K38" i="17"/>
  <c r="K39" i="17"/>
  <c r="K40" i="17"/>
  <c r="K29" i="17"/>
  <c r="R19" i="17"/>
  <c r="Q19" i="17"/>
  <c r="O19" i="17"/>
  <c r="N19" i="17"/>
  <c r="J19" i="17"/>
  <c r="I19" i="17"/>
  <c r="C19" i="17"/>
  <c r="B19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C41" i="17"/>
  <c r="D41" i="17"/>
  <c r="E41" i="17"/>
  <c r="F41" i="17"/>
  <c r="G41" i="17"/>
  <c r="H41" i="17"/>
  <c r="B41" i="17"/>
  <c r="N37" i="17" l="1"/>
  <c r="N36" i="17"/>
  <c r="N34" i="17"/>
  <c r="N35" i="17"/>
  <c r="N29" i="17"/>
  <c r="N40" i="17"/>
  <c r="N32" i="17"/>
  <c r="N39" i="17"/>
  <c r="N31" i="17"/>
  <c r="N38" i="17"/>
  <c r="N30" i="17"/>
  <c r="N33" i="17"/>
  <c r="K41" i="17"/>
  <c r="I41" i="17"/>
  <c r="N41" i="17" l="1"/>
  <c r="B21" i="15"/>
  <c r="A1" i="14"/>
  <c r="H1" i="14" s="1"/>
  <c r="A6" i="17"/>
  <c r="A27" i="17" s="1"/>
  <c r="M28" i="17" s="1"/>
  <c r="M6" i="17" l="1"/>
  <c r="J19" i="14" l="1"/>
  <c r="L18" i="14"/>
  <c r="L17" i="14"/>
  <c r="L16" i="14"/>
  <c r="L15" i="14"/>
  <c r="L14" i="14"/>
  <c r="L13" i="14"/>
  <c r="L12" i="14"/>
  <c r="L11" i="14"/>
  <c r="L10" i="14"/>
  <c r="L9" i="14"/>
  <c r="L8" i="14"/>
  <c r="D19" i="14"/>
  <c r="F18" i="14"/>
  <c r="F17" i="14"/>
  <c r="F16" i="14"/>
  <c r="F15" i="14"/>
  <c r="F13" i="14"/>
  <c r="F12" i="14"/>
  <c r="F11" i="14"/>
  <c r="F10" i="14"/>
  <c r="F9" i="14"/>
  <c r="F8" i="14"/>
  <c r="F7" i="14"/>
  <c r="B40" i="1" s="1"/>
  <c r="F14" i="14"/>
  <c r="N12" i="14" l="1"/>
  <c r="N15" i="14"/>
  <c r="N13" i="14"/>
  <c r="N14" i="14"/>
  <c r="N8" i="14"/>
  <c r="N16" i="14"/>
  <c r="N17" i="14"/>
  <c r="N10" i="14"/>
  <c r="N18" i="14"/>
  <c r="N9" i="14"/>
  <c r="N11" i="14"/>
  <c r="H19" i="14"/>
  <c r="L7" i="14"/>
  <c r="N7" i="14" s="1"/>
  <c r="B23" i="1" s="1"/>
  <c r="B19" i="14"/>
  <c r="F19" i="14"/>
  <c r="N19" i="14" l="1"/>
  <c r="L19" i="14"/>
  <c r="D26" i="3"/>
  <c r="D26" i="2"/>
  <c r="B37" i="15" l="1"/>
  <c r="B13" i="15"/>
  <c r="B29" i="15" l="1"/>
  <c r="B25" i="15"/>
  <c r="B17" i="15"/>
  <c r="B30" i="15" l="1"/>
  <c r="B18" i="15"/>
  <c r="G18" i="15" s="1"/>
  <c r="B9" i="15"/>
  <c r="F18" i="15" s="1"/>
  <c r="M18" i="15" l="1"/>
  <c r="B19" i="15"/>
  <c r="H18" i="15" s="1"/>
  <c r="B32" i="15" l="1"/>
  <c r="B36" i="15" s="1"/>
  <c r="B40" i="2"/>
  <c r="B40" i="3"/>
  <c r="B49" i="3" s="1"/>
  <c r="B40" i="4"/>
  <c r="B40" i="5"/>
  <c r="B40" i="6"/>
  <c r="B40" i="8"/>
  <c r="B40" i="9"/>
  <c r="B40" i="10"/>
  <c r="B40" i="11"/>
  <c r="B40" i="12"/>
  <c r="B40" i="7" l="1"/>
  <c r="B23" i="7"/>
  <c r="L18" i="15"/>
  <c r="B23" i="10"/>
  <c r="B23" i="2"/>
  <c r="B23" i="8"/>
  <c r="B23" i="6"/>
  <c r="B23" i="12"/>
  <c r="B23" i="4"/>
  <c r="B23" i="9"/>
  <c r="B23" i="5"/>
  <c r="B23" i="11"/>
  <c r="B23" i="3"/>
  <c r="D30" i="1"/>
  <c r="M5" i="15"/>
  <c r="D40" i="1" l="1"/>
  <c r="D25" i="1"/>
  <c r="D10" i="12"/>
  <c r="D12" i="12"/>
  <c r="B14" i="12"/>
  <c r="C14" i="12"/>
  <c r="B18" i="12"/>
  <c r="D23" i="12"/>
  <c r="D25" i="12"/>
  <c r="D26" i="12"/>
  <c r="D30" i="12"/>
  <c r="B32" i="12"/>
  <c r="C32" i="12"/>
  <c r="B35" i="12"/>
  <c r="D40" i="12"/>
  <c r="D47" i="12"/>
  <c r="C49" i="12"/>
  <c r="B53" i="12"/>
  <c r="D10" i="11"/>
  <c r="D12" i="11"/>
  <c r="B14" i="11"/>
  <c r="B18" i="11"/>
  <c r="D23" i="11"/>
  <c r="D25" i="11"/>
  <c r="D26" i="11"/>
  <c r="D30" i="11"/>
  <c r="B32" i="11"/>
  <c r="C32" i="11"/>
  <c r="B35" i="11"/>
  <c r="D40" i="11"/>
  <c r="D42" i="11"/>
  <c r="B49" i="11"/>
  <c r="D47" i="11"/>
  <c r="C49" i="11"/>
  <c r="B53" i="11"/>
  <c r="C56" i="11"/>
  <c r="D10" i="10"/>
  <c r="D12" i="10"/>
  <c r="B14" i="10"/>
  <c r="C14" i="10"/>
  <c r="B18" i="10"/>
  <c r="D23" i="10"/>
  <c r="D25" i="10"/>
  <c r="D26" i="10"/>
  <c r="D30" i="10"/>
  <c r="B32" i="10"/>
  <c r="C32" i="10"/>
  <c r="B35" i="10"/>
  <c r="D40" i="10"/>
  <c r="D42" i="10"/>
  <c r="B49" i="10"/>
  <c r="D47" i="10"/>
  <c r="C49" i="10"/>
  <c r="B53" i="10"/>
  <c r="D10" i="9"/>
  <c r="D12" i="9"/>
  <c r="B14" i="9"/>
  <c r="C14" i="9"/>
  <c r="B18" i="9"/>
  <c r="D23" i="9"/>
  <c r="D25" i="9"/>
  <c r="D26" i="9"/>
  <c r="D30" i="9"/>
  <c r="B32" i="9"/>
  <c r="C32" i="9"/>
  <c r="B35" i="9"/>
  <c r="D40" i="9"/>
  <c r="D42" i="9"/>
  <c r="D43" i="9"/>
  <c r="D47" i="9"/>
  <c r="C49" i="9"/>
  <c r="B53" i="9"/>
  <c r="D10" i="8"/>
  <c r="D12" i="8"/>
  <c r="B14" i="8"/>
  <c r="C14" i="8"/>
  <c r="C56" i="8" s="1"/>
  <c r="B18" i="8"/>
  <c r="D23" i="8"/>
  <c r="D25" i="8"/>
  <c r="D26" i="8"/>
  <c r="D30" i="8"/>
  <c r="B32" i="8"/>
  <c r="C32" i="8"/>
  <c r="B35" i="8"/>
  <c r="D40" i="8"/>
  <c r="D42" i="8"/>
  <c r="D43" i="8"/>
  <c r="D47" i="8"/>
  <c r="C49" i="8"/>
  <c r="B53" i="8"/>
  <c r="D10" i="7"/>
  <c r="D12" i="7"/>
  <c r="B14" i="7"/>
  <c r="C14" i="7"/>
  <c r="B18" i="7"/>
  <c r="D23" i="7"/>
  <c r="D25" i="7"/>
  <c r="D26" i="7"/>
  <c r="D30" i="7"/>
  <c r="B32" i="7"/>
  <c r="C32" i="7"/>
  <c r="B35" i="7"/>
  <c r="D40" i="7"/>
  <c r="D42" i="7"/>
  <c r="B49" i="7"/>
  <c r="D47" i="7"/>
  <c r="C49" i="7"/>
  <c r="B53" i="7"/>
  <c r="D10" i="6"/>
  <c r="D12" i="6"/>
  <c r="B14" i="6"/>
  <c r="C14" i="6"/>
  <c r="B18" i="6"/>
  <c r="D23" i="6"/>
  <c r="D25" i="6"/>
  <c r="D26" i="6"/>
  <c r="D30" i="6"/>
  <c r="B32" i="6"/>
  <c r="C32" i="6"/>
  <c r="C56" i="6" s="1"/>
  <c r="B35" i="6"/>
  <c r="D40" i="6"/>
  <c r="D42" i="6"/>
  <c r="D43" i="6"/>
  <c r="D47" i="6"/>
  <c r="C49" i="6"/>
  <c r="B53" i="6"/>
  <c r="D10" i="5"/>
  <c r="D12" i="5"/>
  <c r="B14" i="5"/>
  <c r="C14" i="5"/>
  <c r="B18" i="5"/>
  <c r="D23" i="5"/>
  <c r="D25" i="5"/>
  <c r="D26" i="5"/>
  <c r="D30" i="5"/>
  <c r="B32" i="5"/>
  <c r="C32" i="5"/>
  <c r="B35" i="5"/>
  <c r="D40" i="5"/>
  <c r="D42" i="5"/>
  <c r="B49" i="5"/>
  <c r="D47" i="5"/>
  <c r="C49" i="5"/>
  <c r="B53" i="5"/>
  <c r="D10" i="4"/>
  <c r="D12" i="4"/>
  <c r="B14" i="4"/>
  <c r="C14" i="4"/>
  <c r="B18" i="4"/>
  <c r="D23" i="4"/>
  <c r="D25" i="4"/>
  <c r="D26" i="4"/>
  <c r="D30" i="4"/>
  <c r="B32" i="4"/>
  <c r="C32" i="4"/>
  <c r="B35" i="4"/>
  <c r="D40" i="4"/>
  <c r="D42" i="4"/>
  <c r="D43" i="4"/>
  <c r="D47" i="4"/>
  <c r="C49" i="4"/>
  <c r="B53" i="4"/>
  <c r="D10" i="3"/>
  <c r="D12" i="3"/>
  <c r="B14" i="3"/>
  <c r="C14" i="3"/>
  <c r="B18" i="3"/>
  <c r="D23" i="3"/>
  <c r="D25" i="3"/>
  <c r="D30" i="3"/>
  <c r="B32" i="3"/>
  <c r="C32" i="3"/>
  <c r="B35" i="3"/>
  <c r="D40" i="3"/>
  <c r="D42" i="3"/>
  <c r="D47" i="3"/>
  <c r="C49" i="3"/>
  <c r="B53" i="3"/>
  <c r="D10" i="2"/>
  <c r="D12" i="2"/>
  <c r="B14" i="2"/>
  <c r="C14" i="2"/>
  <c r="B18" i="2"/>
  <c r="D23" i="2"/>
  <c r="D25" i="2"/>
  <c r="D30" i="2"/>
  <c r="B32" i="2"/>
  <c r="C32" i="2"/>
  <c r="B35" i="2"/>
  <c r="D40" i="2"/>
  <c r="D42" i="2"/>
  <c r="B49" i="2"/>
  <c r="D47" i="2"/>
  <c r="C49" i="2"/>
  <c r="B53" i="2"/>
  <c r="D10" i="1"/>
  <c r="D12" i="1"/>
  <c r="B14" i="1"/>
  <c r="C14" i="1"/>
  <c r="B18" i="1"/>
  <c r="D26" i="1"/>
  <c r="C32" i="1"/>
  <c r="B35" i="1"/>
  <c r="D42" i="1"/>
  <c r="D43" i="1"/>
  <c r="D47" i="1"/>
  <c r="C49" i="1"/>
  <c r="B53" i="1"/>
  <c r="K10" i="15"/>
  <c r="M7" i="15"/>
  <c r="G5" i="15"/>
  <c r="J7" i="15"/>
  <c r="I8" i="15"/>
  <c r="F15" i="15"/>
  <c r="J11" i="15"/>
  <c r="F11" i="15"/>
  <c r="J5" i="15"/>
  <c r="M11" i="15"/>
  <c r="F8" i="15"/>
  <c r="M9" i="15"/>
  <c r="I9" i="15"/>
  <c r="I6" i="15"/>
  <c r="K15" i="15"/>
  <c r="G6" i="15"/>
  <c r="K13" i="15"/>
  <c r="F5" i="15"/>
  <c r="J8" i="15"/>
  <c r="G12" i="15"/>
  <c r="M16" i="15"/>
  <c r="F16" i="15"/>
  <c r="F7" i="15"/>
  <c r="F13" i="15"/>
  <c r="M10" i="15"/>
  <c r="F9" i="15"/>
  <c r="J14" i="15"/>
  <c r="I11" i="15"/>
  <c r="G16" i="15"/>
  <c r="K8" i="15"/>
  <c r="I12" i="15"/>
  <c r="G14" i="15"/>
  <c r="K11" i="15"/>
  <c r="K6" i="15"/>
  <c r="M15" i="15"/>
  <c r="K12" i="15"/>
  <c r="M14" i="15"/>
  <c r="K16" i="15"/>
  <c r="F12" i="15"/>
  <c r="M6" i="15"/>
  <c r="K14" i="15"/>
  <c r="I16" i="15"/>
  <c r="M13" i="15"/>
  <c r="I7" i="15"/>
  <c r="G7" i="15"/>
  <c r="I15" i="15"/>
  <c r="M8" i="15"/>
  <c r="G9" i="15"/>
  <c r="J6" i="15"/>
  <c r="I14" i="15"/>
  <c r="G8" i="15"/>
  <c r="G11" i="15"/>
  <c r="F10" i="15"/>
  <c r="J16" i="15"/>
  <c r="F14" i="15"/>
  <c r="J12" i="15"/>
  <c r="J10" i="15"/>
  <c r="J15" i="15"/>
  <c r="J13" i="15"/>
  <c r="M12" i="15"/>
  <c r="J9" i="15"/>
  <c r="I13" i="15"/>
  <c r="K9" i="15"/>
  <c r="G10" i="15"/>
  <c r="G13" i="15"/>
  <c r="K7" i="15"/>
  <c r="F6" i="15"/>
  <c r="K5" i="15"/>
  <c r="G15" i="15"/>
  <c r="I10" i="15"/>
  <c r="C56" i="1" l="1"/>
  <c r="G17" i="15"/>
  <c r="G19" i="15" s="1"/>
  <c r="C56" i="12"/>
  <c r="C56" i="7"/>
  <c r="C56" i="10"/>
  <c r="C56" i="9"/>
  <c r="C56" i="2"/>
  <c r="J17" i="15"/>
  <c r="K17" i="15"/>
  <c r="M17" i="15"/>
  <c r="M19" i="15" s="1"/>
  <c r="L16" i="15"/>
  <c r="B49" i="12"/>
  <c r="L15" i="15"/>
  <c r="L14" i="15"/>
  <c r="L13" i="15"/>
  <c r="L12" i="15"/>
  <c r="L11" i="15"/>
  <c r="D43" i="7"/>
  <c r="D49" i="7" s="1"/>
  <c r="L10" i="15"/>
  <c r="L9" i="15"/>
  <c r="L8" i="15"/>
  <c r="L7" i="15"/>
  <c r="L6" i="15"/>
  <c r="H16" i="15"/>
  <c r="H15" i="15"/>
  <c r="H14" i="15"/>
  <c r="H13" i="15"/>
  <c r="H12" i="15"/>
  <c r="H11" i="15"/>
  <c r="D14" i="7"/>
  <c r="H10" i="15"/>
  <c r="H9" i="15"/>
  <c r="H8" i="15"/>
  <c r="H7" i="15"/>
  <c r="H6" i="15"/>
  <c r="H5" i="15"/>
  <c r="F17" i="15"/>
  <c r="F19" i="15" s="1"/>
  <c r="D14" i="1"/>
  <c r="D49" i="12"/>
  <c r="C56" i="3"/>
  <c r="D32" i="4"/>
  <c r="C56" i="4"/>
  <c r="C56" i="5"/>
  <c r="D14" i="8"/>
  <c r="B49" i="9"/>
  <c r="D32" i="11"/>
  <c r="B56" i="10"/>
  <c r="B56" i="5"/>
  <c r="D43" i="11"/>
  <c r="D49" i="11" s="1"/>
  <c r="D32" i="3"/>
  <c r="B49" i="1"/>
  <c r="B56" i="9"/>
  <c r="D43" i="5"/>
  <c r="D49" i="5" s="1"/>
  <c r="B49" i="6"/>
  <c r="B56" i="8"/>
  <c r="D14" i="9"/>
  <c r="B49" i="4"/>
  <c r="D32" i="9"/>
  <c r="D43" i="2"/>
  <c r="D49" i="2" s="1"/>
  <c r="B56" i="6"/>
  <c r="B49" i="8"/>
  <c r="D43" i="3"/>
  <c r="D49" i="3" s="1"/>
  <c r="D49" i="9"/>
  <c r="D49" i="6"/>
  <c r="D32" i="10"/>
  <c r="D49" i="8"/>
  <c r="D49" i="4"/>
  <c r="D43" i="10"/>
  <c r="D49" i="10" s="1"/>
  <c r="D32" i="8"/>
  <c r="D32" i="6"/>
  <c r="D32" i="5"/>
  <c r="D32" i="2"/>
  <c r="D49" i="1"/>
  <c r="D32" i="12"/>
  <c r="D32" i="7"/>
  <c r="D14" i="12"/>
  <c r="D14" i="11"/>
  <c r="D14" i="10"/>
  <c r="D14" i="6"/>
  <c r="D14" i="5"/>
  <c r="D14" i="4"/>
  <c r="D14" i="3"/>
  <c r="D14" i="2"/>
  <c r="B56" i="4"/>
  <c r="B56" i="12"/>
  <c r="B56" i="11"/>
  <c r="B56" i="7"/>
  <c r="B56" i="3"/>
  <c r="B56" i="2"/>
  <c r="H17" i="15" l="1"/>
  <c r="H19" i="15" s="1"/>
  <c r="D56" i="8"/>
  <c r="D56" i="7"/>
  <c r="D56" i="4"/>
  <c r="D56" i="12"/>
  <c r="D56" i="11"/>
  <c r="D23" i="1"/>
  <c r="B32" i="1"/>
  <c r="B56" i="1" s="1"/>
  <c r="D56" i="10"/>
  <c r="D56" i="9"/>
  <c r="D56" i="3"/>
  <c r="D56" i="5"/>
  <c r="D56" i="6"/>
  <c r="D56" i="2"/>
  <c r="N13" i="15"/>
  <c r="N11" i="15"/>
  <c r="N16" i="15"/>
  <c r="N15" i="15"/>
  <c r="N9" i="15"/>
  <c r="N6" i="15"/>
  <c r="N12" i="15"/>
  <c r="N8" i="15"/>
  <c r="N14" i="15"/>
  <c r="I5" i="15"/>
  <c r="N7" i="15"/>
  <c r="N10" i="15"/>
  <c r="L5" i="15" l="1"/>
  <c r="L17" i="15" s="1"/>
  <c r="L19" i="15" s="1"/>
  <c r="I17" i="15"/>
  <c r="O16" i="15"/>
  <c r="O15" i="15"/>
  <c r="O14" i="15"/>
  <c r="O13" i="15"/>
  <c r="O12" i="15"/>
  <c r="O11" i="15"/>
  <c r="O10" i="15"/>
  <c r="O9" i="15"/>
  <c r="O8" i="15"/>
  <c r="O7" i="15"/>
  <c r="O6" i="15"/>
  <c r="D32" i="1"/>
  <c r="D56" i="1" l="1"/>
  <c r="N5" i="15"/>
  <c r="N17" i="15" l="1"/>
  <c r="O18" i="15" s="1"/>
  <c r="O5" i="15"/>
  <c r="N19" i="15" l="1"/>
  <c r="O19" i="15" s="1"/>
  <c r="O1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Smith, Kimberly K</author>
  </authors>
  <commentList>
    <comment ref="B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Smith, Kimberly K:</t>
        </r>
        <r>
          <rPr>
            <sz val="9"/>
            <color indexed="81"/>
            <rFont val="Tahoma"/>
            <family val="2"/>
          </rPr>
          <t xml:space="preserve">
Source:  RAC 39 - Electric - MTD </t>
        </r>
      </text>
    </comment>
    <comment ref="H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Smith, Kimberly K:</t>
        </r>
        <r>
          <rPr>
            <sz val="9"/>
            <color indexed="81"/>
            <rFont val="Tahoma"/>
            <family val="2"/>
          </rPr>
          <t xml:space="preserve">
Source:  RAC 39 - Electric - MTD </t>
        </r>
      </text>
    </comment>
    <comment ref="B7" authorId="0" shapeId="0" xr:uid="{E5F91147-0449-4BA0-B2BB-4F5FE0675F68}">
      <text>
        <r>
          <rPr>
            <b/>
            <sz val="9"/>
            <color indexed="81"/>
            <rFont val="Tahoma"/>
            <family val="2"/>
          </rPr>
          <t>Smith, Kimberly K:</t>
        </r>
        <r>
          <rPr>
            <sz val="9"/>
            <color indexed="81"/>
            <rFont val="Tahoma"/>
            <family val="2"/>
          </rPr>
          <t xml:space="preserve">
Excludes inter-departmental</t>
        </r>
      </text>
    </comment>
    <comment ref="D7" authorId="0" shapeId="0" xr:uid="{8C0C3916-AE6F-4112-A00E-DD18D9D3AA04}">
      <text>
        <r>
          <rPr>
            <b/>
            <sz val="9"/>
            <color indexed="81"/>
            <rFont val="Tahoma"/>
            <family val="2"/>
          </rPr>
          <t>Smith, Kimberly K:</t>
        </r>
        <r>
          <rPr>
            <sz val="9"/>
            <color indexed="81"/>
            <rFont val="Tahoma"/>
            <family val="2"/>
          </rPr>
          <t xml:space="preserve">
Excludes inter-departmental</t>
        </r>
      </text>
    </comment>
    <comment ref="H7" authorId="0" shapeId="0" xr:uid="{7C384060-53A7-4B37-A542-A54AAF8D7922}">
      <text>
        <r>
          <rPr>
            <b/>
            <sz val="9"/>
            <color indexed="81"/>
            <rFont val="Tahoma"/>
            <family val="2"/>
          </rPr>
          <t>Smith, Kimberly K:</t>
        </r>
        <r>
          <rPr>
            <sz val="9"/>
            <color indexed="81"/>
            <rFont val="Tahoma"/>
            <family val="2"/>
          </rPr>
          <t xml:space="preserve">
Excludes inter-department</t>
        </r>
      </text>
    </comment>
  </commentList>
</comments>
</file>

<file path=xl/sharedStrings.xml><?xml version="1.0" encoding="utf-8"?>
<sst xmlns="http://schemas.openxmlformats.org/spreadsheetml/2006/main" count="928" uniqueCount="175">
  <si>
    <t>PART A: SOURCES OF ENERGY</t>
  </si>
  <si>
    <t>1.  Energy Receipts from all sources by type: (MWH)</t>
  </si>
  <si>
    <t>Firm Transmission Service</t>
  </si>
  <si>
    <t>Non-Firm Transmission Service</t>
  </si>
  <si>
    <t>Total</t>
  </si>
  <si>
    <t xml:space="preserve">Energy Receipts from Power Plants directly connected to the Electric Transmission Owner's transmission system </t>
  </si>
  <si>
    <t xml:space="preserve">Energy Receipts from other sources </t>
  </si>
  <si>
    <t>Total Energy Receipts</t>
  </si>
  <si>
    <t>PART B: DELIVERY OF ENERGY</t>
  </si>
  <si>
    <t>For Distribution service:</t>
  </si>
  <si>
    <t xml:space="preserve">     Affiliated Electric Utility Companies</t>
  </si>
  <si>
    <t xml:space="preserve">     Other Investor-Owned Electric Utilities</t>
  </si>
  <si>
    <t xml:space="preserve">     Cooperative-Owned Electric System</t>
  </si>
  <si>
    <t xml:space="preserve">     Municipal-Owned Electric Systems</t>
  </si>
  <si>
    <t xml:space="preserve">     Federal and State Electric Agencies</t>
  </si>
  <si>
    <t>Other end user service</t>
  </si>
  <si>
    <t xml:space="preserve">     </t>
  </si>
  <si>
    <t>For Non Distribution service (transmission to transmission service)</t>
  </si>
  <si>
    <t>Total Energy Delivery</t>
  </si>
  <si>
    <t xml:space="preserve">     Cooperatively-Owned Electric System</t>
  </si>
  <si>
    <t xml:space="preserve">     Municipally-Owned Electric Systems</t>
  </si>
  <si>
    <t xml:space="preserve">Total Energy Delivery </t>
  </si>
  <si>
    <t>PART C: LOSSES AND UNACCOUNTED FOR (MWH)</t>
  </si>
  <si>
    <t>Sources minus Delivery (a)</t>
  </si>
  <si>
    <t xml:space="preserve">Reporting Month </t>
  </si>
  <si>
    <t>1.   Energy deliveries to all points connected to the Electric Transmission Owner's system (MWH)</t>
  </si>
  <si>
    <t>2.  Energy deliveries to all points connected to the Electric Transmission Owner's system located in Ohio (MWH)</t>
  </si>
  <si>
    <t xml:space="preserve">REPORTING MONTH </t>
  </si>
  <si>
    <t>Buckeye &amp; EKP @ Smith</t>
  </si>
  <si>
    <t>Hamilton, and Wholesale villages</t>
  </si>
  <si>
    <t>Buckeye</t>
  </si>
  <si>
    <t>Hamilton and Villages</t>
  </si>
  <si>
    <t>CG&amp;E and ULHP from CMS (Total Billed Sales Including Transportation)</t>
  </si>
  <si>
    <t>CGE from CMS (Total Billed Sales Including Transportation)</t>
  </si>
  <si>
    <t>Starting with 2003 report this line shows metered delivered by CGE (includes to PSI)</t>
  </si>
  <si>
    <t>Metered delivered to DPL, AEP, OVEC</t>
  </si>
  <si>
    <t>System Generation for CGE</t>
  </si>
  <si>
    <t>External Ties from CGE (from system load)</t>
  </si>
  <si>
    <t xml:space="preserve"> </t>
  </si>
  <si>
    <t>FORM FE-T5      MONTHLY ENERGY TRANSACTIONS  (TOTAL MWH/MONTH) FOR THE MOST RECENT YEAR</t>
  </si>
  <si>
    <t>(a) FE-T5: Part A minus Part B (1)</t>
  </si>
  <si>
    <t>KWH</t>
  </si>
  <si>
    <t>Duke Energy - Ohio</t>
  </si>
  <si>
    <t>Duke Energy - Kentucky</t>
  </si>
  <si>
    <t>B</t>
  </si>
  <si>
    <t>A</t>
  </si>
  <si>
    <t>DEO Total Billed</t>
  </si>
  <si>
    <t>DEK Total Billed</t>
  </si>
  <si>
    <t xml:space="preserve">DEO &amp; DEK Combined Total Billed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</si>
  <si>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</si>
  <si>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</si>
  <si>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</si>
  <si>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</si>
  <si>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</si>
  <si>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</si>
  <si>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</si>
  <si>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</si>
  <si>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</si>
  <si>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</si>
  <si>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</si>
  <si>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</si>
  <si>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External Ties from CGE (Same as above it is in next column)</t>
  </si>
  <si>
    <t>Buckeye &amp; EKP @ Smith (Blank Pivot Table select Buckeye Meters and Concurren Energy Transfers (Prelim) EKP</t>
  </si>
  <si>
    <t>Hamilton, and Wholesale villages (Blank Pivot Table select Final Municipal Load and Internal Meter Tie (Pt Union City of Hamilton</t>
  </si>
  <si>
    <t>Buckeye (Blank Pivot Table select Buckeye Meters)</t>
  </si>
  <si>
    <t>Hamilton and Villages (Same number as above)</t>
  </si>
  <si>
    <t>System Generation for CGE  (Standard Loads then System Load then change to annual and CGE)</t>
  </si>
  <si>
    <t>Blank Pivot table, CAO Tie Line Cube select deliver Mwh, external and internal ties then change company to CGE</t>
  </si>
  <si>
    <t>Metered delivered to DPL, AEP, OVEC (After getting total for above, select all the ties for each company and remove internal ties)</t>
  </si>
  <si>
    <t>Line 12 ( CGE GCAL - ULHP Load)</t>
  </si>
  <si>
    <t>ULHP Load</t>
  </si>
  <si>
    <t>CGE GCAL</t>
  </si>
  <si>
    <t>Line 11 (  Line 7 minus Line 10)</t>
  </si>
  <si>
    <t>Line 10 (Sum line 8 and Line 9)</t>
  </si>
  <si>
    <t>Line 9 (CGE Energy Metered out EKP, LGEE, PSI)</t>
  </si>
  <si>
    <t xml:space="preserve">Energy out from PSI(CGE ties) </t>
  </si>
  <si>
    <t>Energy out from LGEE(CGE ties)</t>
  </si>
  <si>
    <t>Energy out from EKP(CGE ties)</t>
  </si>
  <si>
    <t>Energy out from AEP(CGE ties)</t>
  </si>
  <si>
    <t>Energy out from OVEC(CGE ties)</t>
  </si>
  <si>
    <t>Energy out from DPL(CGE ties)</t>
  </si>
  <si>
    <t>Line 7 (Sum of Line 3 and Line 6)</t>
  </si>
  <si>
    <t>Line 6 (Sum of Line 4 and Line 5)</t>
  </si>
  <si>
    <t>Line 5 Sum (CGE Energy Metered in EKP, LGEE, PSI)</t>
  </si>
  <si>
    <t>Energy in from PSI(CGE ties)</t>
  </si>
  <si>
    <t>Energy in from LGEE(CGE ties)</t>
  </si>
  <si>
    <t>Energy in from EKP(CGE ties)</t>
  </si>
  <si>
    <t>Energy in from AEP(CGE ties)</t>
  </si>
  <si>
    <t>Energy in from OVEC(CGE ties)</t>
  </si>
  <si>
    <t>Energy in from DPL(CGE ties)</t>
  </si>
  <si>
    <t>Line 3 (CGE ,Madison, East Bend,Hami)</t>
  </si>
  <si>
    <t>Line 1 Sum Net(CGE,Madison,Hamilton)</t>
  </si>
  <si>
    <t>Net Generation Hamilton Ties(1)</t>
  </si>
  <si>
    <t>Net Generation Madison Units</t>
  </si>
  <si>
    <t xml:space="preserve">Net Total Generation CGE Units minus East Bend &amp; Sun Coke </t>
  </si>
  <si>
    <t>DEOK UNITS</t>
  </si>
  <si>
    <t>Receipts from Power Plants</t>
  </si>
  <si>
    <t>D10</t>
  </si>
  <si>
    <t>Receipts from Other Sources</t>
  </si>
  <si>
    <t>D12</t>
  </si>
  <si>
    <t>Distribution to Affiliates</t>
  </si>
  <si>
    <t>D23</t>
  </si>
  <si>
    <t>Distribution to COOP</t>
  </si>
  <si>
    <t>Distribution to MUNI</t>
  </si>
  <si>
    <t>D25</t>
  </si>
  <si>
    <t>D26</t>
  </si>
  <si>
    <t>D30</t>
  </si>
  <si>
    <t>Non-Distribution Trans to Trans</t>
  </si>
  <si>
    <t>D56</t>
  </si>
  <si>
    <t>Unaccounted for and Losses</t>
  </si>
  <si>
    <t>Check</t>
  </si>
  <si>
    <t>From FE-T5</t>
  </si>
  <si>
    <t>From FE-T1</t>
  </si>
  <si>
    <t>Line 13</t>
  </si>
  <si>
    <t>Distribution for Load - Total</t>
  </si>
  <si>
    <t>Month</t>
  </si>
  <si>
    <t>Line 4 Sum  (CGE Energy Metered in DPL, OVEC,AEP)</t>
  </si>
  <si>
    <t>Energy In</t>
  </si>
  <si>
    <t>Energy Out</t>
  </si>
  <si>
    <t>Total Receipts</t>
  </si>
  <si>
    <t>Data Check: FE-T1 vs. FE-T5</t>
  </si>
  <si>
    <t>DEO</t>
  </si>
  <si>
    <t>DEOK</t>
  </si>
  <si>
    <t>DEK</t>
  </si>
  <si>
    <t>rec</t>
  </si>
  <si>
    <t>total rec</t>
  </si>
  <si>
    <t>total rec &amp; Gen</t>
  </si>
  <si>
    <t>DEO Load</t>
  </si>
  <si>
    <t>DEK Load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</si>
  <si>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</si>
  <si>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</si>
  <si>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</si>
  <si>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</si>
  <si>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</si>
  <si>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</si>
  <si>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</si>
  <si>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</si>
  <si>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</si>
  <si>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</si>
  <si>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</si>
  <si>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Sum All Ties</t>
  </si>
  <si>
    <t>Sum Total OVEC AEP DPL</t>
  </si>
  <si>
    <t>Deliver Mwh</t>
  </si>
  <si>
    <t>Receive Mwh</t>
  </si>
  <si>
    <t>EKPC LGE PSI</t>
  </si>
  <si>
    <t>Line 8 (CGE Energy Metered out DPL, OVEC,AEP)</t>
  </si>
  <si>
    <t>DEOK including DEI MF GRNDL-PJM</t>
  </si>
  <si>
    <t>Ties to line 10 on FE-T-1</t>
  </si>
  <si>
    <t>TIES TO LINE 6 on FE-T1</t>
  </si>
  <si>
    <t>TIES TO LINE 4 on FE-T1</t>
  </si>
  <si>
    <t>CHECK</t>
  </si>
  <si>
    <t>Internal ties Delivered</t>
  </si>
  <si>
    <t>Internal ties Delevered</t>
  </si>
  <si>
    <t>Ties  LGE,PSI,EKPC, DPL, AEP,OVEC</t>
  </si>
  <si>
    <t>AEP Cust - Lebanon OH</t>
  </si>
  <si>
    <t>EKP STATIONS WITHIN CGE</t>
  </si>
  <si>
    <t>LONBRANCH SERVED BY EKP</t>
  </si>
  <si>
    <t>PT UNION - CITY OF HAM</t>
  </si>
  <si>
    <t>Rochelle-UC Tie 1</t>
  </si>
  <si>
    <t>Rochelle-UC Tie 2</t>
  </si>
  <si>
    <t>Yankee-SunCoke</t>
  </si>
  <si>
    <t>Sum</t>
  </si>
  <si>
    <t>MWh</t>
  </si>
  <si>
    <t>sum of DEOK TIES GOES TO TIES TAB</t>
  </si>
  <si>
    <t>EPT</t>
  </si>
  <si>
    <t>Line 2 Net(Generation from East Bend, MF-6 and WD)</t>
  </si>
  <si>
    <t>CG&amp;E and ULHP from CMS (Total Billed Sales excluding Interdepartmental)</t>
  </si>
  <si>
    <t>Full Service Sales</t>
  </si>
  <si>
    <t>Transportation Sales</t>
  </si>
  <si>
    <t>Energy Accounting will update all information in red</t>
  </si>
  <si>
    <t>TIES TO LINE 5 on FE-T1</t>
  </si>
  <si>
    <t>TIES TO LINE 9 on FE-T1</t>
  </si>
  <si>
    <t>TIES TO LINE 8 on FE-T1</t>
  </si>
  <si>
    <t>UPDATED WITH FACTORS+RATIOS NUMBERS on 04/26/24</t>
  </si>
  <si>
    <t>Ibrar Khera will update information in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</si>
</sst>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[$-409]mmm\-yy;@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indexed="10"/>
      <name val="Times New Roman"/>
      <family val="1"/>
    </font>
    <font>
      <sz val="12"/>
      <color indexed="51"/>
      <name val="Arial"/>
      <family val="2"/>
    </font>
    <font>
      <sz val="12"/>
      <color indexed="12"/>
      <name val="Palatino"/>
      <family val="1"/>
    </font>
    <font>
      <sz val="12"/>
      <color indexed="10"/>
      <name val="Palatino"/>
      <family val="1"/>
    </font>
    <font>
      <sz val="12"/>
      <name val="Times New Roman"/>
      <family val="1"/>
    </font>
    <font>
      <sz val="12"/>
      <name val="Tahoma"/>
      <family val="2"/>
    </font>
    <font>
      <sz val="10"/>
      <name val="Arial"/>
      <family val="2"/>
    </font>
    <font>
      <sz val="14"/>
      <name val="Arial"/>
      <family val="2"/>
    </font>
    <font>
      <sz val="12"/>
      <color rgb="FFFF0000"/>
      <name val="Palatino"/>
      <family val="1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i/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rgb="FF0000FF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43" fontId="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5" fillId="0" borderId="0"/>
    <xf numFmtId="0" fontId="4" fillId="4" borderId="3" applyNumberFormat="0" applyFont="0" applyAlignment="0" applyProtection="0"/>
    <xf numFmtId="0" fontId="43" fillId="0" borderId="0"/>
  </cellStyleXfs>
  <cellXfs count="214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10" fillId="0" borderId="0" xfId="0" applyFont="1" applyBorder="1"/>
    <xf numFmtId="0" fontId="11" fillId="0" borderId="0" xfId="0" applyFont="1" applyProtection="1">
      <protection locked="0"/>
    </xf>
    <xf numFmtId="0" fontId="7" fillId="0" borderId="0" xfId="0" applyFont="1" applyAlignment="1"/>
    <xf numFmtId="0" fontId="12" fillId="0" borderId="0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Border="1" applyAlignment="1" applyProtection="1">
      <alignment horizontal="center" vertical="top" wrapText="1"/>
      <protection locked="0"/>
    </xf>
    <xf numFmtId="41" fontId="7" fillId="0" borderId="0" xfId="0" applyNumberFormat="1" applyFont="1"/>
    <xf numFmtId="0" fontId="15" fillId="0" borderId="0" xfId="0" applyFont="1"/>
    <xf numFmtId="164" fontId="7" fillId="0" borderId="0" xfId="0" applyNumberFormat="1" applyFont="1"/>
    <xf numFmtId="1" fontId="7" fillId="0" borderId="0" xfId="0" applyNumberFormat="1" applyFont="1" applyAlignment="1">
      <alignment horizontal="center"/>
    </xf>
    <xf numFmtId="165" fontId="7" fillId="0" borderId="0" xfId="0" applyNumberFormat="1" applyFont="1"/>
    <xf numFmtId="3" fontId="15" fillId="0" borderId="0" xfId="0" applyNumberFormat="1" applyFont="1"/>
    <xf numFmtId="3" fontId="7" fillId="0" borderId="0" xfId="0" applyNumberFormat="1" applyFont="1"/>
    <xf numFmtId="43" fontId="7" fillId="0" borderId="0" xfId="0" applyNumberFormat="1" applyFont="1"/>
    <xf numFmtId="37" fontId="7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horizontal="left"/>
    </xf>
    <xf numFmtId="37" fontId="7" fillId="0" borderId="0" xfId="0" applyNumberFormat="1" applyFont="1" applyAlignment="1">
      <alignment horizontal="left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left" vertical="top" wrapText="1"/>
    </xf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41" fontId="7" fillId="0" borderId="0" xfId="0" applyNumberFormat="1" applyFont="1" applyAlignment="1">
      <alignment wrapText="1"/>
    </xf>
    <xf numFmtId="0" fontId="6" fillId="0" borderId="0" xfId="0" applyFont="1"/>
    <xf numFmtId="41" fontId="7" fillId="0" borderId="0" xfId="0" applyNumberFormat="1" applyFont="1"/>
    <xf numFmtId="41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16" fontId="6" fillId="0" borderId="0" xfId="0" applyNumberFormat="1" applyFont="1"/>
    <xf numFmtId="0" fontId="19" fillId="3" borderId="0" xfId="0" applyFont="1" applyFill="1" applyAlignment="1">
      <alignment horizontal="center"/>
    </xf>
    <xf numFmtId="0" fontId="18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41" fontId="0" fillId="0" borderId="0" xfId="0" applyNumberFormat="1"/>
    <xf numFmtId="0" fontId="4" fillId="0" borderId="0" xfId="26"/>
    <xf numFmtId="0" fontId="23" fillId="0" borderId="0" xfId="26" applyFont="1"/>
    <xf numFmtId="3" fontId="5" fillId="0" borderId="0" xfId="27" applyNumberFormat="1" applyFont="1"/>
    <xf numFmtId="0" fontId="5" fillId="0" borderId="0" xfId="27"/>
    <xf numFmtId="3" fontId="5" fillId="0" borderId="0" xfId="27" applyNumberFormat="1" applyFont="1" applyAlignment="1">
      <alignment horizontal="center"/>
    </xf>
    <xf numFmtId="41" fontId="24" fillId="0" borderId="0" xfId="0" applyNumberFormat="1" applyFont="1"/>
    <xf numFmtId="0" fontId="25" fillId="0" borderId="0" xfId="0" applyFont="1"/>
    <xf numFmtId="0" fontId="5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right"/>
    </xf>
    <xf numFmtId="0" fontId="5" fillId="0" borderId="15" xfId="0" applyFont="1" applyBorder="1" applyAlignment="1">
      <alignment horizontal="center" vertical="center" wrapText="1"/>
    </xf>
    <xf numFmtId="3" fontId="26" fillId="0" borderId="0" xfId="27" applyNumberFormat="1" applyFont="1" applyAlignment="1">
      <alignment horizontal="center"/>
    </xf>
    <xf numFmtId="3" fontId="29" fillId="0" borderId="0" xfId="27" applyNumberFormat="1" applyFont="1" applyAlignment="1">
      <alignment horizontal="center"/>
    </xf>
    <xf numFmtId="0" fontId="5" fillId="0" borderId="0" xfId="27" applyFont="1" applyBorder="1" applyAlignment="1">
      <alignment horizontal="left" wrapText="1" indent="1"/>
    </xf>
    <xf numFmtId="0" fontId="5" fillId="0" borderId="0" xfId="27" applyFont="1" applyBorder="1" applyAlignment="1">
      <alignment horizontal="left" indent="2"/>
    </xf>
    <xf numFmtId="0" fontId="26" fillId="0" borderId="0" xfId="27" applyFont="1" applyBorder="1" applyAlignment="1">
      <alignment horizontal="left" indent="1"/>
    </xf>
    <xf numFmtId="0" fontId="29" fillId="0" borderId="0" xfId="27" applyFont="1" applyBorder="1" applyAlignment="1">
      <alignment horizontal="left"/>
    </xf>
    <xf numFmtId="0" fontId="31" fillId="0" borderId="0" xfId="27" applyFont="1" applyBorder="1" applyAlignment="1">
      <alignment horizontal="left" indent="2"/>
    </xf>
    <xf numFmtId="3" fontId="31" fillId="0" borderId="0" xfId="27" applyNumberFormat="1" applyFont="1" applyAlignment="1">
      <alignment horizontal="center"/>
    </xf>
    <xf numFmtId="0" fontId="32" fillId="0" borderId="0" xfId="27" applyFont="1" applyBorder="1" applyAlignment="1">
      <alignment horizontal="left" indent="1"/>
    </xf>
    <xf numFmtId="3" fontId="32" fillId="0" borderId="0" xfId="27" applyNumberFormat="1" applyFont="1" applyAlignment="1">
      <alignment horizontal="center"/>
    </xf>
    <xf numFmtId="3" fontId="29" fillId="0" borderId="5" xfId="27" applyNumberFormat="1" applyFont="1" applyBorder="1" applyAlignment="1">
      <alignment horizontal="center"/>
    </xf>
    <xf numFmtId="0" fontId="22" fillId="0" borderId="2" xfId="26" applyFont="1" applyBorder="1"/>
    <xf numFmtId="1" fontId="30" fillId="0" borderId="2" xfId="27" applyNumberFormat="1" applyFont="1" applyBorder="1" applyAlignment="1">
      <alignment horizontal="center"/>
    </xf>
    <xf numFmtId="3" fontId="29" fillId="0" borderId="0" xfId="27" applyNumberFormat="1" applyFont="1" applyBorder="1" applyAlignment="1">
      <alignment horizontal="center"/>
    </xf>
    <xf numFmtId="3" fontId="29" fillId="0" borderId="16" xfId="27" applyNumberFormat="1" applyFont="1" applyBorder="1" applyAlignment="1">
      <alignment horizontal="center"/>
    </xf>
    <xf numFmtId="0" fontId="4" fillId="0" borderId="0" xfId="26" applyFont="1"/>
    <xf numFmtId="3" fontId="29" fillId="0" borderId="11" xfId="27" applyNumberFormat="1" applyFont="1" applyBorder="1" applyAlignment="1">
      <alignment horizontal="center"/>
    </xf>
    <xf numFmtId="49" fontId="30" fillId="0" borderId="7" xfId="0" applyNumberFormat="1" applyFont="1" applyBorder="1" applyAlignment="1">
      <alignment horizontal="left"/>
    </xf>
    <xf numFmtId="49" fontId="30" fillId="6" borderId="8" xfId="0" applyNumberFormat="1" applyFont="1" applyFill="1" applyBorder="1" applyAlignment="1">
      <alignment horizontal="left"/>
    </xf>
    <xf numFmtId="164" fontId="0" fillId="6" borderId="2" xfId="1" applyNumberFormat="1" applyFont="1" applyFill="1" applyBorder="1" applyAlignment="1">
      <alignment horizontal="right"/>
    </xf>
    <xf numFmtId="164" fontId="0" fillId="6" borderId="9" xfId="1" applyNumberFormat="1" applyFont="1" applyFill="1" applyBorder="1" applyAlignment="1">
      <alignment horizontal="right"/>
    </xf>
    <xf numFmtId="49" fontId="30" fillId="6" borderId="4" xfId="0" applyNumberFormat="1" applyFont="1" applyFill="1" applyBorder="1" applyAlignment="1">
      <alignment horizontal="left"/>
    </xf>
    <xf numFmtId="164" fontId="0" fillId="6" borderId="5" xfId="1" applyNumberFormat="1" applyFont="1" applyFill="1" applyBorder="1" applyAlignment="1">
      <alignment horizontal="right"/>
    </xf>
    <xf numFmtId="164" fontId="0" fillId="6" borderId="6" xfId="1" applyNumberFormat="1" applyFont="1" applyFill="1" applyBorder="1" applyAlignment="1">
      <alignment horizontal="right"/>
    </xf>
    <xf numFmtId="164" fontId="21" fillId="5" borderId="10" xfId="1" applyNumberFormat="1" applyFont="1" applyFill="1" applyBorder="1" applyAlignment="1">
      <alignment horizontal="right"/>
    </xf>
    <xf numFmtId="164" fontId="28" fillId="5" borderId="11" xfId="1" applyNumberFormat="1" applyFont="1" applyFill="1" applyBorder="1" applyAlignment="1">
      <alignment horizontal="right"/>
    </xf>
    <xf numFmtId="164" fontId="21" fillId="5" borderId="15" xfId="1" applyNumberFormat="1" applyFont="1" applyFill="1" applyBorder="1" applyAlignment="1">
      <alignment horizontal="center"/>
    </xf>
    <xf numFmtId="164" fontId="21" fillId="5" borderId="13" xfId="1" applyNumberFormat="1" applyFont="1" applyFill="1" applyBorder="1" applyAlignment="1">
      <alignment horizontal="center"/>
    </xf>
    <xf numFmtId="164" fontId="33" fillId="5" borderId="11" xfId="1" applyNumberFormat="1" applyFont="1" applyFill="1" applyBorder="1" applyAlignment="1">
      <alignment horizontal="right"/>
    </xf>
    <xf numFmtId="164" fontId="21" fillId="5" borderId="9" xfId="1" applyNumberFormat="1" applyFont="1" applyFill="1" applyBorder="1" applyAlignment="1">
      <alignment horizontal="center"/>
    </xf>
    <xf numFmtId="0" fontId="6" fillId="0" borderId="15" xfId="0" applyFont="1" applyBorder="1"/>
    <xf numFmtId="0" fontId="5" fillId="0" borderId="14" xfId="0" applyFont="1" applyBorder="1" applyAlignment="1">
      <alignment horizontal="center" vertical="center" wrapText="1"/>
    </xf>
    <xf numFmtId="37" fontId="0" fillId="0" borderId="0" xfId="0" applyNumberFormat="1"/>
    <xf numFmtId="3" fontId="4" fillId="0" borderId="0" xfId="26" applyNumberFormat="1"/>
    <xf numFmtId="164" fontId="4" fillId="0" borderId="0" xfId="26" applyNumberFormat="1"/>
    <xf numFmtId="3" fontId="0" fillId="0" borderId="0" xfId="0" applyNumberFormat="1"/>
    <xf numFmtId="164" fontId="30" fillId="6" borderId="2" xfId="1" applyNumberFormat="1" applyFont="1" applyFill="1" applyBorder="1" applyAlignment="1">
      <alignment horizontal="right"/>
    </xf>
    <xf numFmtId="0" fontId="3" fillId="0" borderId="0" xfId="26" applyFont="1"/>
    <xf numFmtId="0" fontId="5" fillId="0" borderId="0" xfId="0" applyFont="1"/>
    <xf numFmtId="41" fontId="4" fillId="0" borderId="0" xfId="26" applyNumberFormat="1"/>
    <xf numFmtId="43" fontId="4" fillId="0" borderId="0" xfId="26" applyNumberFormat="1"/>
    <xf numFmtId="37" fontId="4" fillId="0" borderId="0" xfId="26" applyNumberFormat="1"/>
    <xf numFmtId="0" fontId="22" fillId="0" borderId="0" xfId="26" applyFont="1" applyAlignment="1">
      <alignment horizontal="center"/>
    </xf>
    <xf numFmtId="0" fontId="2" fillId="0" borderId="0" xfId="26" applyFont="1"/>
    <xf numFmtId="0" fontId="22" fillId="0" borderId="0" xfId="26" applyFont="1"/>
    <xf numFmtId="3" fontId="22" fillId="0" borderId="0" xfId="26" applyNumberFormat="1" applyFont="1"/>
    <xf numFmtId="3" fontId="34" fillId="0" borderId="0" xfId="26" applyNumberFormat="1" applyFont="1"/>
    <xf numFmtId="0" fontId="38" fillId="0" borderId="0" xfId="0" applyFont="1" applyFill="1" applyAlignment="1" applyProtection="1">
      <alignment wrapText="1"/>
      <protection locked="0"/>
    </xf>
    <xf numFmtId="38" fontId="39" fillId="0" borderId="0" xfId="0" applyNumberFormat="1" applyFont="1" applyFill="1" applyAlignment="1">
      <alignment horizontal="center"/>
    </xf>
    <xf numFmtId="0" fontId="39" fillId="0" borderId="0" xfId="0" applyFont="1" applyFill="1" applyAlignment="1">
      <alignment wrapText="1"/>
    </xf>
    <xf numFmtId="0" fontId="39" fillId="0" borderId="0" xfId="0" applyFont="1" applyFill="1" applyAlignment="1" applyProtection="1">
      <alignment wrapText="1"/>
      <protection locked="0"/>
    </xf>
    <xf numFmtId="166" fontId="39" fillId="0" borderId="0" xfId="0" applyNumberFormat="1" applyFont="1" applyFill="1" applyAlignment="1" applyProtection="1">
      <alignment horizontal="center"/>
      <protection locked="0"/>
    </xf>
    <xf numFmtId="38" fontId="39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41" fontId="7" fillId="2" borderId="0" xfId="0" applyNumberFormat="1" applyFont="1" applyFill="1"/>
    <xf numFmtId="41" fontId="7" fillId="2" borderId="2" xfId="0" applyNumberFormat="1" applyFont="1" applyFill="1" applyBorder="1"/>
    <xf numFmtId="41" fontId="6" fillId="2" borderId="0" xfId="0" applyNumberFormat="1" applyFont="1" applyFill="1"/>
    <xf numFmtId="41" fontId="6" fillId="0" borderId="0" xfId="0" applyNumberFormat="1" applyFont="1"/>
    <xf numFmtId="0" fontId="40" fillId="0" borderId="1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64" fontId="40" fillId="0" borderId="7" xfId="1" applyNumberFormat="1" applyFont="1" applyBorder="1" applyAlignment="1">
      <alignment horizontal="right"/>
    </xf>
    <xf numFmtId="164" fontId="40" fillId="0" borderId="0" xfId="1" applyNumberFormat="1" applyFont="1" applyBorder="1" applyAlignment="1">
      <alignment horizontal="right"/>
    </xf>
    <xf numFmtId="164" fontId="40" fillId="6" borderId="5" xfId="1" applyNumberFormat="1" applyFont="1" applyFill="1" applyBorder="1" applyAlignment="1">
      <alignment horizontal="right"/>
    </xf>
    <xf numFmtId="164" fontId="40" fillId="6" borderId="2" xfId="1" applyNumberFormat="1" applyFont="1" applyFill="1" applyBorder="1" applyAlignment="1">
      <alignment horizontal="right"/>
    </xf>
    <xf numFmtId="164" fontId="41" fillId="6" borderId="2" xfId="1" applyNumberFormat="1" applyFont="1" applyFill="1" applyBorder="1" applyAlignment="1">
      <alignment horizontal="right"/>
    </xf>
    <xf numFmtId="1" fontId="30" fillId="7" borderId="1" xfId="27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37" fontId="7" fillId="0" borderId="1" xfId="1" applyNumberFormat="1" applyFont="1" applyFill="1" applyBorder="1" applyAlignment="1">
      <alignment horizontal="center"/>
    </xf>
    <xf numFmtId="38" fontId="7" fillId="0" borderId="1" xfId="0" applyNumberFormat="1" applyFont="1" applyFill="1" applyBorder="1" applyAlignment="1" applyProtection="1">
      <alignment horizontal="center" wrapText="1"/>
      <protection locked="0"/>
    </xf>
    <xf numFmtId="37" fontId="7" fillId="0" borderId="1" xfId="0" applyNumberFormat="1" applyFont="1" applyFill="1" applyBorder="1" applyAlignment="1">
      <alignment horizontal="center"/>
    </xf>
    <xf numFmtId="38" fontId="7" fillId="0" borderId="0" xfId="1" applyNumberFormat="1" applyFont="1" applyFill="1" applyBorder="1" applyAlignment="1">
      <alignment horizontal="center"/>
    </xf>
    <xf numFmtId="38" fontId="7" fillId="0" borderId="0" xfId="0" applyNumberFormat="1" applyFont="1" applyFill="1" applyAlignment="1">
      <alignment horizontal="center"/>
    </xf>
    <xf numFmtId="38" fontId="7" fillId="0" borderId="0" xfId="0" applyNumberFormat="1" applyFont="1" applyFill="1" applyBorder="1" applyAlignment="1">
      <alignment horizontal="center"/>
    </xf>
    <xf numFmtId="3" fontId="10" fillId="0" borderId="0" xfId="0" applyNumberFormat="1" applyFont="1" applyBorder="1"/>
    <xf numFmtId="0" fontId="42" fillId="0" borderId="0" xfId="0" applyFont="1"/>
    <xf numFmtId="3" fontId="5" fillId="0" borderId="0" xfId="27" applyNumberFormat="1" applyFont="1" applyFill="1" applyAlignment="1">
      <alignment horizontal="center"/>
    </xf>
    <xf numFmtId="3" fontId="31" fillId="0" borderId="0" xfId="27" applyNumberFormat="1" applyFont="1" applyFill="1" applyAlignment="1">
      <alignment horizontal="center"/>
    </xf>
    <xf numFmtId="0" fontId="43" fillId="0" borderId="0" xfId="29" applyFill="1"/>
    <xf numFmtId="0" fontId="5" fillId="0" borderId="0" xfId="29" applyFont="1" applyFill="1"/>
    <xf numFmtId="0" fontId="0" fillId="0" borderId="0" xfId="0" applyFill="1"/>
    <xf numFmtId="0" fontId="36" fillId="0" borderId="0" xfId="29" applyFont="1" applyFill="1" applyAlignment="1">
      <alignment horizontal="left"/>
    </xf>
    <xf numFmtId="0" fontId="34" fillId="0" borderId="0" xfId="29" applyFont="1" applyFill="1" applyBorder="1"/>
    <xf numFmtId="0" fontId="22" fillId="0" borderId="0" xfId="29" applyFont="1" applyFill="1"/>
    <xf numFmtId="0" fontId="36" fillId="0" borderId="0" xfId="29" applyFont="1" applyFill="1"/>
    <xf numFmtId="0" fontId="36" fillId="0" borderId="0" xfId="29" applyFont="1" applyFill="1" applyAlignment="1">
      <alignment horizontal="center"/>
    </xf>
    <xf numFmtId="0" fontId="34" fillId="0" borderId="0" xfId="29" applyFont="1" applyFill="1" applyBorder="1" applyAlignment="1">
      <alignment horizontal="center"/>
    </xf>
    <xf numFmtId="3" fontId="43" fillId="0" borderId="0" xfId="29" applyNumberFormat="1" applyFill="1"/>
    <xf numFmtId="3" fontId="43" fillId="0" borderId="0" xfId="29" applyNumberFormat="1" applyFill="1" applyBorder="1"/>
    <xf numFmtId="3" fontId="0" fillId="0" borderId="0" xfId="0" applyNumberFormat="1" applyFill="1"/>
    <xf numFmtId="3" fontId="37" fillId="0" borderId="0" xfId="29" applyNumberFormat="1" applyFont="1" applyFill="1"/>
    <xf numFmtId="3" fontId="35" fillId="0" borderId="0" xfId="29" applyNumberFormat="1" applyFont="1" applyFill="1" applyBorder="1"/>
    <xf numFmtId="164" fontId="0" fillId="0" borderId="0" xfId="1" applyNumberFormat="1" applyFont="1"/>
    <xf numFmtId="0" fontId="0" fillId="0" borderId="0" xfId="0" applyAlignment="1">
      <alignment wrapText="1"/>
    </xf>
    <xf numFmtId="0" fontId="0" fillId="3" borderId="0" xfId="0" applyFill="1"/>
    <xf numFmtId="3" fontId="0" fillId="3" borderId="0" xfId="0" applyNumberFormat="1" applyFill="1"/>
    <xf numFmtId="3" fontId="35" fillId="0" borderId="0" xfId="0" applyNumberFormat="1" applyFont="1"/>
    <xf numFmtId="0" fontId="35" fillId="0" borderId="0" xfId="0" applyFont="1"/>
    <xf numFmtId="3" fontId="35" fillId="3" borderId="0" xfId="0" applyNumberFormat="1" applyFont="1" applyFill="1"/>
    <xf numFmtId="0" fontId="35" fillId="0" borderId="0" xfId="0" applyFont="1" applyFill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41" fontId="7" fillId="0" borderId="0" xfId="0" applyNumberFormat="1" applyFont="1" applyFill="1"/>
    <xf numFmtId="41" fontId="24" fillId="0" borderId="0" xfId="0" applyNumberFormat="1" applyFont="1" applyFill="1"/>
    <xf numFmtId="41" fontId="24" fillId="0" borderId="2" xfId="0" applyNumberFormat="1" applyFont="1" applyFill="1" applyBorder="1"/>
    <xf numFmtId="41" fontId="7" fillId="0" borderId="2" xfId="0" applyNumberFormat="1" applyFont="1" applyFill="1" applyBorder="1"/>
    <xf numFmtId="41" fontId="7" fillId="0" borderId="0" xfId="0" applyNumberFormat="1" applyFont="1" applyFill="1" applyBorder="1"/>
    <xf numFmtId="0" fontId="7" fillId="0" borderId="1" xfId="0" applyFont="1" applyFill="1" applyBorder="1" applyAlignment="1">
      <alignment wrapText="1"/>
    </xf>
    <xf numFmtId="38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166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37" fontId="7" fillId="0" borderId="1" xfId="1" applyNumberFormat="1" applyFont="1" applyFill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 applyProtection="1">
      <alignment horizontal="left"/>
      <protection locked="0"/>
    </xf>
    <xf numFmtId="1" fontId="0" fillId="3" borderId="0" xfId="0" applyNumberFormat="1" applyFill="1"/>
    <xf numFmtId="1" fontId="36" fillId="0" borderId="0" xfId="29" applyNumberFormat="1" applyFont="1" applyFill="1" applyAlignment="1">
      <alignment horizontal="center"/>
    </xf>
    <xf numFmtId="3" fontId="32" fillId="0" borderId="17" xfId="27" applyNumberFormat="1" applyFont="1" applyBorder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3" fontId="20" fillId="0" borderId="0" xfId="0" applyNumberFormat="1" applyFont="1" applyFill="1" applyAlignment="1">
      <alignment horizontal="center" vertical="top"/>
    </xf>
    <xf numFmtId="37" fontId="24" fillId="0" borderId="0" xfId="0" applyNumberFormat="1" applyFont="1" applyFill="1" applyAlignment="1">
      <alignment horizontal="center"/>
    </xf>
    <xf numFmtId="3" fontId="24" fillId="0" borderId="2" xfId="0" applyNumberFormat="1" applyFont="1" applyFill="1" applyBorder="1" applyAlignment="1">
      <alignment horizontal="center"/>
    </xf>
    <xf numFmtId="37" fontId="24" fillId="0" borderId="2" xfId="0" applyNumberFormat="1" applyFont="1" applyFill="1" applyBorder="1" applyAlignment="1">
      <alignment horizontal="center"/>
    </xf>
    <xf numFmtId="0" fontId="1" fillId="0" borderId="0" xfId="26" applyFont="1"/>
    <xf numFmtId="3" fontId="43" fillId="8" borderId="0" xfId="29" applyNumberFormat="1" applyFill="1"/>
    <xf numFmtId="3" fontId="5" fillId="8" borderId="0" xfId="29" applyNumberFormat="1" applyFont="1" applyFill="1" applyBorder="1" applyAlignment="1">
      <alignment wrapText="1"/>
    </xf>
    <xf numFmtId="0" fontId="5" fillId="9" borderId="0" xfId="29" applyFont="1" applyFill="1" applyAlignment="1">
      <alignment wrapText="1"/>
    </xf>
    <xf numFmtId="3" fontId="43" fillId="9" borderId="0" xfId="29" applyNumberFormat="1" applyFill="1"/>
    <xf numFmtId="3" fontId="43" fillId="10" borderId="0" xfId="29" applyNumberFormat="1" applyFill="1"/>
    <xf numFmtId="0" fontId="0" fillId="10" borderId="0" xfId="0" applyFill="1" applyAlignment="1">
      <alignment wrapText="1"/>
    </xf>
    <xf numFmtId="0" fontId="5" fillId="11" borderId="0" xfId="29" applyFont="1" applyFill="1" applyAlignment="1">
      <alignment wrapText="1"/>
    </xf>
    <xf numFmtId="3" fontId="43" fillId="11" borderId="0" xfId="29" applyNumberFormat="1" applyFill="1"/>
    <xf numFmtId="3" fontId="43" fillId="12" borderId="0" xfId="29" applyNumberFormat="1" applyFill="1"/>
    <xf numFmtId="3" fontId="43" fillId="13" borderId="0" xfId="29" applyNumberFormat="1" applyFill="1"/>
    <xf numFmtId="3" fontId="5" fillId="13" borderId="0" xfId="29" applyNumberFormat="1" applyFont="1" applyFill="1" applyBorder="1"/>
    <xf numFmtId="3" fontId="5" fillId="12" borderId="0" xfId="29" applyNumberFormat="1" applyFont="1" applyFill="1" applyBorder="1" applyAlignment="1">
      <alignment wrapText="1"/>
    </xf>
    <xf numFmtId="3" fontId="25" fillId="0" borderId="0" xfId="27" applyNumberFormat="1" applyFont="1" applyFill="1" applyAlignment="1">
      <alignment horizontal="center"/>
    </xf>
    <xf numFmtId="0" fontId="21" fillId="3" borderId="0" xfId="26" applyFont="1" applyFill="1"/>
    <xf numFmtId="3" fontId="25" fillId="0" borderId="0" xfId="27" applyNumberFormat="1" applyFont="1" applyAlignment="1">
      <alignment horizontal="center"/>
    </xf>
    <xf numFmtId="41" fontId="24" fillId="0" borderId="0" xfId="26" applyNumberFormat="1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</cellXfs>
  <cellStyles count="30">
    <cellStyle name="Comma" xfId="1" builtinId="3"/>
    <cellStyle name="Normal" xfId="0" builtinId="0"/>
    <cellStyle name="Normal 2" xfId="26" xr:uid="{00000000-0005-0000-0000-000002000000}"/>
    <cellStyle name="Normal 3" xfId="27" xr:uid="{00000000-0005-0000-0000-000003000000}"/>
    <cellStyle name="Normal 4" xfId="29" xr:uid="{00000000-0005-0000-0000-000004000000}"/>
    <cellStyle name="Normal 43" xfId="2" xr:uid="{00000000-0005-0000-0000-000005000000}"/>
    <cellStyle name="Normal 44" xfId="3" xr:uid="{00000000-0005-0000-0000-000006000000}"/>
    <cellStyle name="Normal 45" xfId="4" xr:uid="{00000000-0005-0000-0000-000007000000}"/>
    <cellStyle name="Normal 46" xfId="5" xr:uid="{00000000-0005-0000-0000-000008000000}"/>
    <cellStyle name="Normal 47" xfId="6" xr:uid="{00000000-0005-0000-0000-000009000000}"/>
    <cellStyle name="Normal 48" xfId="7" xr:uid="{00000000-0005-0000-0000-00000A000000}"/>
    <cellStyle name="Normal 49" xfId="8" xr:uid="{00000000-0005-0000-0000-00000B000000}"/>
    <cellStyle name="Normal 50" xfId="9" xr:uid="{00000000-0005-0000-0000-00000C000000}"/>
    <cellStyle name="Normal 51" xfId="10" xr:uid="{00000000-0005-0000-0000-00000D000000}"/>
    <cellStyle name="Normal 52" xfId="11" xr:uid="{00000000-0005-0000-0000-00000E000000}"/>
    <cellStyle name="Normal 53" xfId="12" xr:uid="{00000000-0005-0000-0000-00000F000000}"/>
    <cellStyle name="Normal 54" xfId="13" xr:uid="{00000000-0005-0000-0000-000010000000}"/>
    <cellStyle name="Normal 55" xfId="14" xr:uid="{00000000-0005-0000-0000-000011000000}"/>
    <cellStyle name="Normal 56" xfId="15" xr:uid="{00000000-0005-0000-0000-000012000000}"/>
    <cellStyle name="Normal 57" xfId="16" xr:uid="{00000000-0005-0000-0000-000013000000}"/>
    <cellStyle name="Normal 58" xfId="17" xr:uid="{00000000-0005-0000-0000-000014000000}"/>
    <cellStyle name="Normal 59" xfId="18" xr:uid="{00000000-0005-0000-0000-000015000000}"/>
    <cellStyle name="Normal 60" xfId="19" xr:uid="{00000000-0005-0000-0000-000016000000}"/>
    <cellStyle name="Normal 61" xfId="20" xr:uid="{00000000-0005-0000-0000-000017000000}"/>
    <cellStyle name="Normal 62" xfId="21" xr:uid="{00000000-0005-0000-0000-000018000000}"/>
    <cellStyle name="Normal 64" xfId="22" xr:uid="{00000000-0005-0000-0000-000019000000}"/>
    <cellStyle name="Normal 65" xfId="23" xr:uid="{00000000-0005-0000-0000-00001A000000}"/>
    <cellStyle name="Normal 66" xfId="24" xr:uid="{00000000-0005-0000-0000-00001B000000}"/>
    <cellStyle name="Normal 67" xfId="25" xr:uid="{00000000-0005-0000-0000-00001C000000}"/>
    <cellStyle name="Note 2" xfId="28" xr:uid="{00000000-0005-0000-0000-00001D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1"/>
  <sheetViews>
    <sheetView tabSelected="1" view="pageLayout" zoomScaleNormal="100" workbookViewId="0">
      <selection activeCell="A5" sqref="A5"/>
    </sheetView>
  </sheetViews>
  <sheetFormatPr defaultColWidth="9.140625" defaultRowHeight="15"/>
  <cols>
    <col min="1" max="1" width="55" style="49" bestFit="1" customWidth="1"/>
    <col min="2" max="2" width="10.140625" style="50" bestFit="1" customWidth="1"/>
    <col min="3" max="3" width="14" style="49" customWidth="1"/>
    <col min="4" max="4" width="9.140625" style="49"/>
    <col min="5" max="5" width="13.140625" style="49" bestFit="1" customWidth="1"/>
    <col min="6" max="7" width="11.42578125" style="49" bestFit="1" customWidth="1"/>
    <col min="8" max="8" width="11.42578125" style="49" customWidth="1"/>
    <col min="9" max="9" width="14.42578125" style="49" bestFit="1" customWidth="1"/>
    <col min="10" max="10" width="8.5703125" style="49" bestFit="1" customWidth="1"/>
    <col min="11" max="11" width="10.42578125" style="49" bestFit="1" customWidth="1"/>
    <col min="12" max="12" width="12.42578125" style="49" bestFit="1" customWidth="1"/>
    <col min="13" max="13" width="11.42578125" style="49" bestFit="1" customWidth="1"/>
    <col min="14" max="14" width="11.85546875" style="49" customWidth="1"/>
    <col min="15" max="15" width="14.42578125" style="49" customWidth="1"/>
    <col min="16" max="16" width="23.42578125" style="49" customWidth="1"/>
    <col min="17" max="16384" width="9.140625" style="49"/>
  </cols>
  <sheetData>
    <row r="2" spans="1:16" ht="15.75">
      <c r="A2" s="73" t="s">
        <v>117</v>
      </c>
      <c r="B2" s="129">
        <v>2023</v>
      </c>
      <c r="E2" s="209" t="s">
        <v>120</v>
      </c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33"/>
    </row>
    <row r="3" spans="1:16" ht="15.75">
      <c r="A3" s="64" t="s">
        <v>95</v>
      </c>
      <c r="B3" s="49"/>
      <c r="E3" s="92"/>
      <c r="F3" s="57" t="s">
        <v>97</v>
      </c>
      <c r="G3" s="57" t="s">
        <v>99</v>
      </c>
      <c r="H3" s="57"/>
      <c r="I3" s="57" t="s">
        <v>101</v>
      </c>
      <c r="J3" s="57" t="s">
        <v>104</v>
      </c>
      <c r="K3" s="57" t="s">
        <v>105</v>
      </c>
      <c r="L3" s="57"/>
      <c r="M3" s="57" t="s">
        <v>106</v>
      </c>
      <c r="N3" s="57" t="s">
        <v>108</v>
      </c>
      <c r="O3" s="58"/>
      <c r="P3" s="33"/>
    </row>
    <row r="4" spans="1:16" ht="51">
      <c r="A4" s="68" t="s">
        <v>94</v>
      </c>
      <c r="B4" s="69"/>
      <c r="E4" s="93" t="s">
        <v>115</v>
      </c>
      <c r="F4" s="122" t="s">
        <v>96</v>
      </c>
      <c r="G4" s="123" t="s">
        <v>98</v>
      </c>
      <c r="H4" s="56" t="s">
        <v>119</v>
      </c>
      <c r="I4" s="123" t="s">
        <v>100</v>
      </c>
      <c r="J4" s="123" t="s">
        <v>102</v>
      </c>
      <c r="K4" s="123" t="s">
        <v>103</v>
      </c>
      <c r="L4" s="56" t="s">
        <v>114</v>
      </c>
      <c r="M4" s="56" t="s">
        <v>107</v>
      </c>
      <c r="N4" s="59" t="s">
        <v>109</v>
      </c>
      <c r="O4" s="61" t="s">
        <v>110</v>
      </c>
      <c r="P4" s="33"/>
    </row>
    <row r="5" spans="1:16">
      <c r="A5" s="68" t="s">
        <v>93</v>
      </c>
      <c r="B5" s="49"/>
      <c r="E5" s="79" t="s">
        <v>49</v>
      </c>
      <c r="F5" s="124">
        <f ca="1">SUM(INDIRECT(CONCATENATE(LEFT($E5,3),"!",F$3)))</f>
        <v>615649.03</v>
      </c>
      <c r="G5" s="125">
        <f t="shared" ref="F5:G16" ca="1" si="0">SUM(INDIRECT(CONCATENATE(LEFT($E5,3),"!",G$3)))</f>
        <v>2207882</v>
      </c>
      <c r="H5" s="60">
        <f ca="1">SUM(F5:G5)</f>
        <v>2823531.0300000003</v>
      </c>
      <c r="I5" s="125">
        <f t="shared" ref="I5:K16" ca="1" si="1">SUM(INDIRECT(CONCATENATE(LEFT($E5,3),"!",I$3)))</f>
        <v>2146678.0902</v>
      </c>
      <c r="J5" s="125">
        <f t="shared" ca="1" si="1"/>
        <v>31835.439999999999</v>
      </c>
      <c r="K5" s="125">
        <f t="shared" ca="1" si="1"/>
        <v>71195.756000000008</v>
      </c>
      <c r="L5" s="60">
        <f ca="1">SUM(I5:K5)</f>
        <v>2249709.2862</v>
      </c>
      <c r="M5" s="60">
        <f ca="1">SUM(INDIRECT(CONCATENATE(LEFT($E5,3),"!",M$3)))</f>
        <v>1013849</v>
      </c>
      <c r="N5" s="60">
        <f t="shared" ref="M5:N16" ca="1" si="2">SUM(INDIRECT(CONCATENATE(LEFT($E5,3),"!",N$3)))</f>
        <v>-440027.25619999971</v>
      </c>
      <c r="O5" s="88">
        <f ca="1">H5-SUM(L5:N5)</f>
        <v>0</v>
      </c>
      <c r="P5" s="94"/>
    </row>
    <row r="6" spans="1:16" ht="15.75" thickBot="1">
      <c r="A6" s="68" t="s">
        <v>92</v>
      </c>
      <c r="B6" s="69"/>
      <c r="E6" s="79" t="s">
        <v>50</v>
      </c>
      <c r="F6" s="124">
        <f ca="1">SUM(INDIRECT(CONCATENATE(LEFT($E6,3),"!",F$3)))</f>
        <v>588766.90099999995</v>
      </c>
      <c r="G6" s="125">
        <f t="shared" ca="1" si="0"/>
        <v>2111091</v>
      </c>
      <c r="H6" s="60">
        <f t="shared" ref="H6:H16" ca="1" si="3">SUM(F6:G6)</f>
        <v>2699857.9010000001</v>
      </c>
      <c r="I6" s="125">
        <f t="shared" ca="1" si="1"/>
        <v>1738108.5136999998</v>
      </c>
      <c r="J6" s="125">
        <f t="shared" ca="1" si="1"/>
        <v>26934.865000000005</v>
      </c>
      <c r="K6" s="125">
        <f t="shared" ca="1" si="1"/>
        <v>87631.163</v>
      </c>
      <c r="L6" s="60">
        <f t="shared" ref="L6:L16" ca="1" si="4">SUM(I6:K6)</f>
        <v>1852674.5416999997</v>
      </c>
      <c r="M6" s="60">
        <f t="shared" ca="1" si="2"/>
        <v>945379</v>
      </c>
      <c r="N6" s="60">
        <f t="shared" ca="1" si="2"/>
        <v>-98195.640699999873</v>
      </c>
      <c r="O6" s="89">
        <f t="shared" ref="O6:O18" ca="1" si="5">H6-SUM(L6:N6)</f>
        <v>0</v>
      </c>
      <c r="P6" s="33"/>
    </row>
    <row r="7" spans="1:16" ht="15.75" thickBot="1">
      <c r="A7" s="70" t="s">
        <v>91</v>
      </c>
      <c r="B7" s="185">
        <v>8366347.3590000011</v>
      </c>
      <c r="C7" s="95"/>
      <c r="E7" s="79" t="s">
        <v>51</v>
      </c>
      <c r="F7" s="124">
        <f t="shared" ca="1" si="0"/>
        <v>679369.09299999999</v>
      </c>
      <c r="G7" s="125">
        <f t="shared" ca="1" si="0"/>
        <v>2090679</v>
      </c>
      <c r="H7" s="60">
        <f t="shared" ca="1" si="3"/>
        <v>2770048.0929999999</v>
      </c>
      <c r="I7" s="125">
        <f t="shared" ca="1" si="1"/>
        <v>1971078.8183999998</v>
      </c>
      <c r="J7" s="125">
        <f t="shared" ca="1" si="1"/>
        <v>28864.099000000009</v>
      </c>
      <c r="K7" s="125">
        <f t="shared" ca="1" si="1"/>
        <v>95576.476999999999</v>
      </c>
      <c r="L7" s="60">
        <f t="shared" ca="1" si="4"/>
        <v>2095519.3943999996</v>
      </c>
      <c r="M7" s="60">
        <f t="shared" ca="1" si="2"/>
        <v>974367</v>
      </c>
      <c r="N7" s="60">
        <f t="shared" ca="1" si="2"/>
        <v>-299838.30139999976</v>
      </c>
      <c r="O7" s="89">
        <f t="shared" ca="1" si="5"/>
        <v>0</v>
      </c>
      <c r="P7" s="33"/>
    </row>
    <row r="8" spans="1:16">
      <c r="A8" s="70" t="s">
        <v>165</v>
      </c>
      <c r="B8" s="71">
        <v>2415623.8770000003</v>
      </c>
      <c r="C8" s="95"/>
      <c r="E8" s="79" t="s">
        <v>52</v>
      </c>
      <c r="F8" s="124">
        <f t="shared" ca="1" si="0"/>
        <v>492590.92100000003</v>
      </c>
      <c r="G8" s="125">
        <f t="shared" ca="1" si="0"/>
        <v>1763879.9950000001</v>
      </c>
      <c r="H8" s="60">
        <f t="shared" ca="1" si="3"/>
        <v>2256470.9160000002</v>
      </c>
      <c r="I8" s="125">
        <f t="shared" ca="1" si="1"/>
        <v>1602794.3876</v>
      </c>
      <c r="J8" s="125">
        <f t="shared" ca="1" si="1"/>
        <v>23014.464</v>
      </c>
      <c r="K8" s="125">
        <f t="shared" ca="1" si="1"/>
        <v>84312.588000000018</v>
      </c>
      <c r="L8" s="60">
        <f t="shared" ca="1" si="4"/>
        <v>1710121.4395999999</v>
      </c>
      <c r="M8" s="60">
        <f t="shared" ca="1" si="2"/>
        <v>709924.23800000001</v>
      </c>
      <c r="N8" s="60">
        <f t="shared" ca="1" si="2"/>
        <v>-163574.76159999985</v>
      </c>
      <c r="O8" s="89">
        <f t="shared" ca="1" si="5"/>
        <v>0</v>
      </c>
      <c r="P8" s="33"/>
    </row>
    <row r="9" spans="1:16">
      <c r="A9" s="67" t="s">
        <v>90</v>
      </c>
      <c r="B9" s="72">
        <f>SUM(B7:B8)</f>
        <v>10781971.236000001</v>
      </c>
      <c r="C9" s="95"/>
      <c r="D9" s="95"/>
      <c r="E9" s="79" t="s">
        <v>53</v>
      </c>
      <c r="F9" s="124">
        <f t="shared" ca="1" si="0"/>
        <v>388037.63</v>
      </c>
      <c r="G9" s="125">
        <f t="shared" ca="1" si="0"/>
        <v>1676705</v>
      </c>
      <c r="H9" s="60">
        <f t="shared" ca="1" si="3"/>
        <v>2064742.63</v>
      </c>
      <c r="I9" s="125">
        <f t="shared" ca="1" si="1"/>
        <v>1807722.0160000001</v>
      </c>
      <c r="J9" s="125">
        <f t="shared" ca="1" si="1"/>
        <v>23809.673999999995</v>
      </c>
      <c r="K9" s="125">
        <f t="shared" ca="1" si="1"/>
        <v>93855.148000000016</v>
      </c>
      <c r="L9" s="60">
        <f t="shared" ca="1" si="4"/>
        <v>1925386.838</v>
      </c>
      <c r="M9" s="60">
        <f t="shared" ca="1" si="2"/>
        <v>423525</v>
      </c>
      <c r="N9" s="60">
        <f t="shared" ca="1" si="2"/>
        <v>-284169.2080000001</v>
      </c>
      <c r="O9" s="89">
        <f t="shared" ca="1" si="5"/>
        <v>0</v>
      </c>
      <c r="P9" s="33"/>
    </row>
    <row r="10" spans="1:16">
      <c r="A10" s="65" t="s">
        <v>89</v>
      </c>
      <c r="B10" s="140">
        <v>1269816</v>
      </c>
      <c r="E10" s="79" t="s">
        <v>54</v>
      </c>
      <c r="F10" s="124">
        <f t="shared" ca="1" si="0"/>
        <v>512674.25099999993</v>
      </c>
      <c r="G10" s="125">
        <f t="shared" ca="1" si="0"/>
        <v>1944539</v>
      </c>
      <c r="H10" s="60">
        <f t="shared" ca="1" si="3"/>
        <v>2457213.2510000002</v>
      </c>
      <c r="I10" s="125">
        <f t="shared" ca="1" si="1"/>
        <v>1905738.2989000001</v>
      </c>
      <c r="J10" s="125">
        <f t="shared" ca="1" si="1"/>
        <v>21896.37</v>
      </c>
      <c r="K10" s="125">
        <f t="shared" ca="1" si="1"/>
        <v>102574.602</v>
      </c>
      <c r="L10" s="60">
        <f t="shared" ca="1" si="4"/>
        <v>2030209.2709000001</v>
      </c>
      <c r="M10" s="60">
        <f t="shared" ca="1" si="2"/>
        <v>793903</v>
      </c>
      <c r="N10" s="60">
        <f t="shared" ca="1" si="2"/>
        <v>-366899.01989999972</v>
      </c>
      <c r="O10" s="89">
        <f t="shared" ca="1" si="5"/>
        <v>0</v>
      </c>
      <c r="P10" s="33"/>
    </row>
    <row r="11" spans="1:16">
      <c r="A11" s="65" t="s">
        <v>88</v>
      </c>
      <c r="B11" s="140">
        <v>10217323</v>
      </c>
      <c r="E11" s="79" t="s">
        <v>55</v>
      </c>
      <c r="F11" s="124">
        <f ca="1">SUM(INDIRECT(CONCATENATE(LEFT($E11,3),"!",F$3)))</f>
        <v>758325.48899999994</v>
      </c>
      <c r="G11" s="125">
        <f t="shared" ca="1" si="0"/>
        <v>2167017.3600000003</v>
      </c>
      <c r="H11" s="60">
        <f t="shared" ca="1" si="3"/>
        <v>2925342.8490000004</v>
      </c>
      <c r="I11" s="125">
        <f t="shared" ca="1" si="1"/>
        <v>2135082.7012970001</v>
      </c>
      <c r="J11" s="125">
        <f t="shared" ca="1" si="1"/>
        <v>26839.819</v>
      </c>
      <c r="K11" s="125">
        <f t="shared" ca="1" si="1"/>
        <v>121847.06000000001</v>
      </c>
      <c r="L11" s="60">
        <f t="shared" ca="1" si="4"/>
        <v>2283769.5802970002</v>
      </c>
      <c r="M11" s="60">
        <f t="shared" ca="1" si="2"/>
        <v>969054</v>
      </c>
      <c r="N11" s="60">
        <f t="shared" ca="1" si="2"/>
        <v>-327480.73129699985</v>
      </c>
      <c r="O11" s="89">
        <f t="shared" ca="1" si="5"/>
        <v>0</v>
      </c>
      <c r="P11" s="33"/>
    </row>
    <row r="12" spans="1:16">
      <c r="A12" s="65" t="s">
        <v>87</v>
      </c>
      <c r="B12" s="140">
        <v>10391528</v>
      </c>
      <c r="E12" s="79" t="s">
        <v>56</v>
      </c>
      <c r="F12" s="124">
        <f t="shared" ca="1" si="0"/>
        <v>556561.20400000003</v>
      </c>
      <c r="G12" s="125">
        <f t="shared" ca="1" si="0"/>
        <v>2294286</v>
      </c>
      <c r="H12" s="60">
        <f t="shared" ca="1" si="3"/>
        <v>2850847.2039999999</v>
      </c>
      <c r="I12" s="125">
        <f t="shared" ca="1" si="1"/>
        <v>2279968.7029820001</v>
      </c>
      <c r="J12" s="125">
        <f t="shared" ca="1" si="1"/>
        <v>26529.031999999999</v>
      </c>
      <c r="K12" s="125">
        <f t="shared" ca="1" si="1"/>
        <v>120488.34799999998</v>
      </c>
      <c r="L12" s="60">
        <f t="shared" ca="1" si="4"/>
        <v>2426986.082982</v>
      </c>
      <c r="M12" s="60">
        <f t="shared" ca="1" si="2"/>
        <v>865751</v>
      </c>
      <c r="N12" s="60">
        <f t="shared" ca="1" si="2"/>
        <v>-441889.87898200005</v>
      </c>
      <c r="O12" s="89">
        <f t="shared" ca="1" si="5"/>
        <v>0</v>
      </c>
      <c r="P12" s="33"/>
    </row>
    <row r="13" spans="1:16">
      <c r="A13" s="66" t="s">
        <v>116</v>
      </c>
      <c r="B13" s="62">
        <f>SUM(B10:B12)</f>
        <v>21878667</v>
      </c>
      <c r="C13" s="105"/>
      <c r="E13" s="79" t="s">
        <v>57</v>
      </c>
      <c r="F13" s="124">
        <f t="shared" ca="1" si="0"/>
        <v>555368.33299999998</v>
      </c>
      <c r="G13" s="125">
        <f t="shared" ca="1" si="0"/>
        <v>1865238</v>
      </c>
      <c r="H13" s="60">
        <f t="shared" ca="1" si="3"/>
        <v>2420606.3330000001</v>
      </c>
      <c r="I13" s="125">
        <f t="shared" ca="1" si="1"/>
        <v>2219778.7384000001</v>
      </c>
      <c r="J13" s="125">
        <f t="shared" ca="1" si="1"/>
        <v>21491.970000000005</v>
      </c>
      <c r="K13" s="125">
        <f t="shared" ca="1" si="1"/>
        <v>101888.567</v>
      </c>
      <c r="L13" s="60">
        <f t="shared" ca="1" si="4"/>
        <v>2343159.2754000002</v>
      </c>
      <c r="M13" s="60">
        <f t="shared" ca="1" si="2"/>
        <v>642855</v>
      </c>
      <c r="N13" s="60">
        <f t="shared" ca="1" si="2"/>
        <v>-565407.94240000006</v>
      </c>
      <c r="O13" s="89">
        <f t="shared" ca="1" si="5"/>
        <v>0</v>
      </c>
      <c r="P13" s="33"/>
    </row>
    <row r="14" spans="1:16">
      <c r="A14" s="65" t="s">
        <v>86</v>
      </c>
      <c r="B14" s="140">
        <v>1231105.355</v>
      </c>
      <c r="E14" s="79" t="s">
        <v>58</v>
      </c>
      <c r="F14" s="124">
        <f t="shared" ca="1" si="0"/>
        <v>541253.978</v>
      </c>
      <c r="G14" s="125">
        <f t="shared" ca="1" si="0"/>
        <v>1948576</v>
      </c>
      <c r="H14" s="60">
        <f t="shared" ca="1" si="3"/>
        <v>2489829.9780000001</v>
      </c>
      <c r="I14" s="125">
        <f t="shared" ca="1" si="1"/>
        <v>1687303.567848</v>
      </c>
      <c r="J14" s="125">
        <f t="shared" ca="1" si="1"/>
        <v>20745.349000000006</v>
      </c>
      <c r="K14" s="125">
        <f t="shared" ca="1" si="1"/>
        <v>94118.055000000008</v>
      </c>
      <c r="L14" s="60">
        <f t="shared" ca="1" si="4"/>
        <v>1802166.9718479998</v>
      </c>
      <c r="M14" s="60">
        <f t="shared" ca="1" si="2"/>
        <v>768270</v>
      </c>
      <c r="N14" s="60">
        <f t="shared" ca="1" si="2"/>
        <v>-80606.993847999722</v>
      </c>
      <c r="O14" s="89">
        <f t="shared" ca="1" si="5"/>
        <v>0</v>
      </c>
      <c r="P14" s="33"/>
    </row>
    <row r="15" spans="1:16">
      <c r="A15" s="65" t="s">
        <v>85</v>
      </c>
      <c r="B15" s="140">
        <v>199246</v>
      </c>
      <c r="E15" s="79" t="s">
        <v>59</v>
      </c>
      <c r="F15" s="124">
        <f t="shared" ca="1" si="0"/>
        <v>918487.47900000005</v>
      </c>
      <c r="G15" s="125">
        <f t="shared" ca="1" si="0"/>
        <v>1743835</v>
      </c>
      <c r="H15" s="60">
        <f t="shared" ca="1" si="3"/>
        <v>2662322.4790000003</v>
      </c>
      <c r="I15" s="125">
        <f t="shared" ca="1" si="1"/>
        <v>1682504.5513900002</v>
      </c>
      <c r="J15" s="125">
        <f t="shared" ca="1" si="1"/>
        <v>23599.690000000002</v>
      </c>
      <c r="K15" s="125">
        <f t="shared" ca="1" si="1"/>
        <v>96067.885000000009</v>
      </c>
      <c r="L15" s="60">
        <f t="shared" ca="1" si="4"/>
        <v>1802172.1263900001</v>
      </c>
      <c r="M15" s="60">
        <f t="shared" ca="1" si="2"/>
        <v>1035361</v>
      </c>
      <c r="N15" s="60">
        <f t="shared" ca="1" si="2"/>
        <v>-175210.64738999959</v>
      </c>
      <c r="O15" s="89">
        <f t="shared" ca="1" si="5"/>
        <v>0</v>
      </c>
      <c r="P15" s="33"/>
    </row>
    <row r="16" spans="1:16">
      <c r="A16" s="65" t="s">
        <v>84</v>
      </c>
      <c r="B16" s="140">
        <v>438186</v>
      </c>
      <c r="E16" s="79" t="s">
        <v>60</v>
      </c>
      <c r="F16" s="124">
        <f t="shared" ca="1" si="0"/>
        <v>812057.04999999993</v>
      </c>
      <c r="G16" s="125">
        <f t="shared" ca="1" si="0"/>
        <v>1933476</v>
      </c>
      <c r="H16" s="60">
        <f t="shared" ca="1" si="3"/>
        <v>2745533.05</v>
      </c>
      <c r="I16" s="125">
        <f t="shared" ca="1" si="1"/>
        <v>1897450.470214</v>
      </c>
      <c r="J16" s="125">
        <f t="shared" ca="1" si="1"/>
        <v>26719.064999999999</v>
      </c>
      <c r="K16" s="125">
        <f t="shared" ca="1" si="1"/>
        <v>103869.60999999999</v>
      </c>
      <c r="L16" s="60">
        <f t="shared" ca="1" si="4"/>
        <v>2028039.1452139998</v>
      </c>
      <c r="M16" s="60">
        <f t="shared" ca="1" si="2"/>
        <v>1065524</v>
      </c>
      <c r="N16" s="60">
        <f t="shared" ca="1" si="2"/>
        <v>-348030.09521399997</v>
      </c>
      <c r="O16" s="89">
        <f t="shared" ca="1" si="5"/>
        <v>0</v>
      </c>
      <c r="P16" s="48"/>
    </row>
    <row r="17" spans="1:17">
      <c r="A17" s="66" t="s">
        <v>83</v>
      </c>
      <c r="B17" s="62">
        <f>SUM(B14:B16)</f>
        <v>1868537.355</v>
      </c>
      <c r="C17" s="105" t="s">
        <v>124</v>
      </c>
      <c r="E17" s="83" t="s">
        <v>111</v>
      </c>
      <c r="F17" s="126">
        <f ca="1">SUM(F5:F16)</f>
        <v>7419141.3589999992</v>
      </c>
      <c r="G17" s="126">
        <f ca="1">SUM(G5:G16)</f>
        <v>23747204.355</v>
      </c>
      <c r="H17" s="84">
        <f ca="1">SUM(H5:H16)</f>
        <v>31166345.714000005</v>
      </c>
      <c r="I17" s="126">
        <f ca="1">SUM(I5:I16)</f>
        <v>23074208.856931001</v>
      </c>
      <c r="J17" s="126">
        <f t="shared" ref="J17:K17" ca="1" si="6">SUM(J5:J16)</f>
        <v>302279.837</v>
      </c>
      <c r="K17" s="126">
        <f t="shared" ca="1" si="6"/>
        <v>1173425.2590000001</v>
      </c>
      <c r="L17" s="84">
        <f ca="1">SUM(L5:L16)</f>
        <v>24549913.952930998</v>
      </c>
      <c r="M17" s="84">
        <f ca="1">SUM(M5:M16)</f>
        <v>10207762.238</v>
      </c>
      <c r="N17" s="84">
        <f ca="1">SUM(N5:N16)</f>
        <v>-3591330.4769309983</v>
      </c>
      <c r="O17" s="85">
        <f t="shared" ca="1" si="5"/>
        <v>0</v>
      </c>
      <c r="P17" s="33"/>
    </row>
    <row r="18" spans="1:17">
      <c r="A18" s="67" t="s">
        <v>82</v>
      </c>
      <c r="B18" s="72">
        <f>SUM(B13,B17)</f>
        <v>23747204.355</v>
      </c>
      <c r="C18" s="105" t="s">
        <v>125</v>
      </c>
      <c r="E18" s="80" t="s">
        <v>112</v>
      </c>
      <c r="F18" s="127">
        <f>B9</f>
        <v>10781971.236000001</v>
      </c>
      <c r="G18" s="127">
        <f>B18</f>
        <v>23747204.355</v>
      </c>
      <c r="H18" s="81">
        <f>B19</f>
        <v>34529175.591000006</v>
      </c>
      <c r="I18" s="128"/>
      <c r="J18" s="128"/>
      <c r="K18" s="128"/>
      <c r="L18" s="98">
        <f>B32</f>
        <v>26066550.591000006</v>
      </c>
      <c r="M18" s="81">
        <f>B30</f>
        <v>8462625</v>
      </c>
      <c r="N18" s="81"/>
      <c r="O18" s="82">
        <f t="shared" si="5"/>
        <v>0</v>
      </c>
      <c r="P18" s="100"/>
    </row>
    <row r="19" spans="1:17" s="77" customFormat="1" ht="15.75" thickBot="1">
      <c r="A19" s="67" t="s">
        <v>81</v>
      </c>
      <c r="B19" s="76">
        <f>B18+B9</f>
        <v>34529175.591000006</v>
      </c>
      <c r="C19" s="106" t="s">
        <v>126</v>
      </c>
      <c r="E19" s="86" t="s">
        <v>110</v>
      </c>
      <c r="F19" s="87">
        <f ca="1">F17-F18</f>
        <v>-3362829.8770000022</v>
      </c>
      <c r="G19" s="87">
        <f ca="1">G17-G18</f>
        <v>0</v>
      </c>
      <c r="H19" s="90">
        <f ca="1">H17-H18</f>
        <v>-3362829.8770000003</v>
      </c>
      <c r="I19" s="90"/>
      <c r="J19" s="90"/>
      <c r="K19" s="90"/>
      <c r="L19" s="90">
        <f ca="1">L17-L18</f>
        <v>-1516636.6380690075</v>
      </c>
      <c r="M19" s="90">
        <f ca="1">M17-M18</f>
        <v>1745137.2379999999</v>
      </c>
      <c r="N19" s="90">
        <f ca="1">N17-N18</f>
        <v>-3591330.4769309983</v>
      </c>
      <c r="O19" s="91">
        <f ca="1">H19-SUM(L19:N19)</f>
        <v>5.5879354476928711E-9</v>
      </c>
      <c r="P19" s="48"/>
    </row>
    <row r="20" spans="1:17" ht="15.75" thickTop="1">
      <c r="A20" s="67"/>
      <c r="B20" s="63"/>
      <c r="E20" s="33"/>
      <c r="F20" s="48"/>
      <c r="G20" s="33"/>
      <c r="H20" s="33"/>
      <c r="I20" s="33"/>
      <c r="J20" s="33"/>
      <c r="K20" s="33"/>
      <c r="L20" s="100" t="s">
        <v>122</v>
      </c>
      <c r="M20" s="33"/>
      <c r="N20" s="33"/>
      <c r="O20" s="33"/>
      <c r="P20" s="33"/>
    </row>
    <row r="21" spans="1:17">
      <c r="A21" s="73" t="s">
        <v>118</v>
      </c>
      <c r="B21" s="74">
        <f>B2</f>
        <v>2023</v>
      </c>
      <c r="F21" s="95"/>
      <c r="G21" s="99"/>
      <c r="I21" s="96"/>
      <c r="L21" s="99"/>
      <c r="N21" s="104"/>
      <c r="O21" s="99"/>
      <c r="P21" s="99"/>
    </row>
    <row r="22" spans="1:17">
      <c r="A22" s="68" t="s">
        <v>80</v>
      </c>
      <c r="B22" s="141">
        <v>8022162</v>
      </c>
      <c r="E22" s="96"/>
      <c r="F22" s="71"/>
      <c r="G22" s="95"/>
      <c r="I22" s="96"/>
      <c r="L22" s="95"/>
      <c r="M22" s="96"/>
      <c r="N22" s="96"/>
      <c r="O22" s="96"/>
      <c r="P22" s="96"/>
      <c r="Q22" s="99"/>
    </row>
    <row r="23" spans="1:17">
      <c r="A23" s="68" t="s">
        <v>79</v>
      </c>
      <c r="B23" s="141">
        <v>0</v>
      </c>
      <c r="C23" s="96"/>
      <c r="F23" s="95"/>
      <c r="G23" s="95"/>
      <c r="L23" s="96"/>
      <c r="M23" s="96"/>
      <c r="N23" s="96"/>
      <c r="P23" s="96"/>
      <c r="Q23" s="99"/>
    </row>
    <row r="24" spans="1:17">
      <c r="A24" s="68" t="s">
        <v>78</v>
      </c>
      <c r="B24" s="141">
        <v>368384</v>
      </c>
      <c r="G24" s="99"/>
      <c r="H24" s="99"/>
      <c r="L24" s="99"/>
      <c r="M24" s="95"/>
      <c r="N24" s="99"/>
      <c r="P24" s="96"/>
    </row>
    <row r="25" spans="1:17">
      <c r="A25" s="70" t="s">
        <v>145</v>
      </c>
      <c r="B25" s="71">
        <f>SUM(B22:B24)</f>
        <v>8390546</v>
      </c>
      <c r="C25" s="97"/>
      <c r="D25" s="105"/>
      <c r="E25" s="101"/>
      <c r="F25" s="95"/>
      <c r="G25" s="97"/>
      <c r="H25" s="97"/>
      <c r="I25" s="102"/>
      <c r="L25" s="97"/>
      <c r="N25" s="95"/>
    </row>
    <row r="26" spans="1:17">
      <c r="A26" s="68" t="s">
        <v>77</v>
      </c>
      <c r="B26" s="141">
        <v>13362</v>
      </c>
      <c r="F26" s="95"/>
      <c r="G26" s="95"/>
      <c r="H26" s="95"/>
      <c r="P26" s="103"/>
      <c r="Q26" s="99"/>
    </row>
    <row r="27" spans="1:17">
      <c r="A27" s="68" t="s">
        <v>76</v>
      </c>
      <c r="B27" s="141">
        <v>0</v>
      </c>
      <c r="F27" s="95"/>
      <c r="G27" s="99"/>
      <c r="H27" s="95"/>
      <c r="L27" s="99"/>
      <c r="N27" s="99"/>
      <c r="P27" s="96"/>
    </row>
    <row r="28" spans="1:17">
      <c r="A28" s="68" t="s">
        <v>75</v>
      </c>
      <c r="B28" s="141">
        <v>58717</v>
      </c>
      <c r="G28" s="95"/>
      <c r="H28" s="95"/>
      <c r="I28" s="95"/>
      <c r="J28" s="95"/>
      <c r="L28" s="95"/>
      <c r="N28" s="95"/>
    </row>
    <row r="29" spans="1:17">
      <c r="A29" s="70" t="s">
        <v>74</v>
      </c>
      <c r="B29" s="71">
        <f>SUM(B26:B28)</f>
        <v>72079</v>
      </c>
      <c r="C29" s="95"/>
      <c r="D29" s="105"/>
      <c r="E29" s="95"/>
      <c r="P29" s="96"/>
    </row>
    <row r="30" spans="1:17">
      <c r="A30" s="67" t="s">
        <v>73</v>
      </c>
      <c r="B30" s="72">
        <f>SUM(B25,B29)</f>
        <v>8462625</v>
      </c>
      <c r="C30" s="95"/>
      <c r="D30" s="106"/>
      <c r="I30" s="96"/>
      <c r="P30" s="103"/>
    </row>
    <row r="31" spans="1:17">
      <c r="A31" s="67"/>
      <c r="B31" s="75"/>
      <c r="I31" s="96"/>
      <c r="P31" s="96"/>
      <c r="Q31" s="99"/>
    </row>
    <row r="32" spans="1:17">
      <c r="A32" s="67" t="s">
        <v>72</v>
      </c>
      <c r="B32" s="78">
        <f>B19-B30</f>
        <v>26066550.591000006</v>
      </c>
      <c r="C32" s="95"/>
      <c r="D32" s="106"/>
      <c r="I32" s="96"/>
      <c r="P32" s="103"/>
    </row>
    <row r="33" spans="1:16">
      <c r="A33" s="67"/>
      <c r="B33" s="75"/>
      <c r="I33" s="96"/>
    </row>
    <row r="34" spans="1:16">
      <c r="A34" s="65" t="s">
        <v>71</v>
      </c>
      <c r="B34" s="53"/>
      <c r="C34" s="95"/>
      <c r="D34" s="105"/>
      <c r="P34" s="96"/>
    </row>
    <row r="35" spans="1:16">
      <c r="A35" s="65" t="s">
        <v>70</v>
      </c>
      <c r="B35" s="207">
        <v>4082816.7209999999</v>
      </c>
      <c r="P35" s="96"/>
    </row>
    <row r="36" spans="1:16">
      <c r="A36" s="66" t="s">
        <v>69</v>
      </c>
      <c r="B36" s="62">
        <f>B32-B35</f>
        <v>21983733.870000005</v>
      </c>
      <c r="C36" s="105" t="s">
        <v>127</v>
      </c>
      <c r="E36" s="107"/>
      <c r="F36" s="106"/>
      <c r="H36" s="96"/>
      <c r="P36" s="96"/>
    </row>
    <row r="37" spans="1:16">
      <c r="A37" s="67" t="s">
        <v>113</v>
      </c>
      <c r="B37" s="78">
        <f>B35</f>
        <v>4082816.7209999999</v>
      </c>
      <c r="C37" s="105" t="s">
        <v>128</v>
      </c>
      <c r="D37" s="192"/>
      <c r="E37" s="108"/>
      <c r="F37" s="106"/>
      <c r="P37" s="96"/>
    </row>
    <row r="38" spans="1:16">
      <c r="A38" s="52"/>
      <c r="B38" s="51"/>
      <c r="C38" s="95"/>
      <c r="E38" s="107"/>
      <c r="F38" s="106"/>
      <c r="P38" s="96"/>
    </row>
    <row r="41" spans="1:16">
      <c r="B41" s="205"/>
    </row>
  </sheetData>
  <mergeCells count="1">
    <mergeCell ref="E2:O2"/>
  </mergeCells>
  <pageMargins left="0.25" right="0.25" top="1.0625" bottom="0.25" header="0.3" footer="0.3"/>
  <pageSetup scale="61" orientation="landscape" r:id="rId1"/>
  <headerFooter>
    <oddHeader>&amp;R&amp;"Times New Roman,Bold"PUCO Case No. 24-503-EL-FOR
Source Files
Forms FE-T5 and FE-T1
Page &amp;P of &amp;N</oddHeader>
  </headerFooter>
  <ignoredErrors>
    <ignoredError sqref="B2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6" width="9.140625" style="2"/>
    <col min="7" max="7" width="12" style="2" bestFit="1" customWidth="1"/>
    <col min="8" max="8" width="10.5703125" style="2" bestFit="1" customWidth="1"/>
    <col min="9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45108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758325.48899999994</v>
      </c>
      <c r="C10" s="132">
        <v>0</v>
      </c>
      <c r="D10" s="132">
        <f>B10+C10</f>
        <v>758325.48899999994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TIES!C13</f>
        <v>2167017.3600000003</v>
      </c>
      <c r="C12" s="132">
        <v>0</v>
      </c>
      <c r="D12" s="132">
        <f>B12+C12</f>
        <v>2167017.3600000003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2925342.8490000004</v>
      </c>
      <c r="C14" s="132">
        <f>SUM(C10:C13)</f>
        <v>0</v>
      </c>
      <c r="D14" s="132">
        <f>SUM(D10:D13)</f>
        <v>2925342.8490000004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7" ht="18" customHeight="1">
      <c r="A17" s="174"/>
      <c r="B17" s="136"/>
      <c r="C17" s="136"/>
      <c r="D17" s="136"/>
    </row>
    <row r="18" spans="1:7" ht="18" customHeight="1">
      <c r="A18" s="176" t="s">
        <v>24</v>
      </c>
      <c r="B18" s="177">
        <f>B5</f>
        <v>45108</v>
      </c>
      <c r="C18" s="136"/>
      <c r="D18" s="136"/>
      <c r="E18" s="130"/>
    </row>
    <row r="19" spans="1:7" ht="18" customHeight="1">
      <c r="A19" s="174"/>
      <c r="B19" s="136"/>
      <c r="C19" s="136"/>
      <c r="D19" s="136"/>
    </row>
    <row r="20" spans="1:7" ht="18" customHeight="1">
      <c r="A20" s="178" t="s">
        <v>25</v>
      </c>
      <c r="B20" s="137"/>
      <c r="C20" s="137"/>
      <c r="D20" s="137"/>
      <c r="E20" s="3"/>
    </row>
    <row r="21" spans="1:7" ht="45">
      <c r="A21" s="171"/>
      <c r="B21" s="133" t="s">
        <v>2</v>
      </c>
      <c r="C21" s="133" t="s">
        <v>3</v>
      </c>
      <c r="D21" s="133" t="s">
        <v>4</v>
      </c>
    </row>
    <row r="22" spans="1:7" ht="15.75" customHeight="1">
      <c r="A22" s="173" t="s">
        <v>9</v>
      </c>
      <c r="B22" s="134"/>
      <c r="C22" s="134"/>
      <c r="D22" s="134"/>
    </row>
    <row r="23" spans="1:7" ht="15.75" customHeight="1">
      <c r="A23" s="173" t="s">
        <v>10</v>
      </c>
      <c r="B23" s="189">
        <f>'Sales Data for FE-T5'!N13/1000</f>
        <v>2135082.7012970001</v>
      </c>
      <c r="C23" s="179">
        <v>0</v>
      </c>
      <c r="D23" s="132">
        <f>B23+C23</f>
        <v>2135082.7012970001</v>
      </c>
      <c r="E23" s="25" t="s">
        <v>32</v>
      </c>
    </row>
    <row r="24" spans="1:7" ht="15.75" customHeight="1">
      <c r="A24" s="173" t="s">
        <v>11</v>
      </c>
      <c r="B24" s="132"/>
      <c r="C24" s="132"/>
      <c r="D24" s="132"/>
      <c r="E24" s="26"/>
    </row>
    <row r="25" spans="1:7" ht="15.75" customHeight="1">
      <c r="A25" s="173" t="s">
        <v>12</v>
      </c>
      <c r="B25" s="187">
        <v>26839.819</v>
      </c>
      <c r="C25" s="132">
        <v>0</v>
      </c>
      <c r="D25" s="132">
        <f>B25+C25</f>
        <v>26839.819</v>
      </c>
      <c r="E25" s="27" t="s">
        <v>28</v>
      </c>
      <c r="G25" s="15"/>
    </row>
    <row r="26" spans="1:7" ht="15.75" customHeight="1">
      <c r="A26" s="173" t="s">
        <v>13</v>
      </c>
      <c r="B26" s="186">
        <v>121847.06000000001</v>
      </c>
      <c r="C26" s="132">
        <v>0</v>
      </c>
      <c r="D26" s="132">
        <f>B26+C26</f>
        <v>121847.06000000001</v>
      </c>
      <c r="E26" s="27" t="s">
        <v>29</v>
      </c>
      <c r="G26" s="15"/>
    </row>
    <row r="27" spans="1:7" ht="15.75" customHeight="1">
      <c r="A27" s="173" t="s">
        <v>14</v>
      </c>
      <c r="B27" s="132"/>
      <c r="C27" s="132"/>
      <c r="D27" s="132"/>
      <c r="E27" s="28"/>
      <c r="G27" s="16"/>
    </row>
    <row r="28" spans="1:7" ht="15.75" customHeight="1">
      <c r="A28" s="173" t="s">
        <v>15</v>
      </c>
      <c r="B28" s="132">
        <v>58717</v>
      </c>
      <c r="C28" s="132"/>
      <c r="D28" s="132"/>
      <c r="E28" s="28"/>
    </row>
    <row r="29" spans="1:7" ht="15.75" customHeight="1">
      <c r="A29" s="173" t="s">
        <v>16</v>
      </c>
      <c r="B29" s="132"/>
      <c r="C29" s="132"/>
      <c r="D29" s="132"/>
      <c r="E29" s="28"/>
    </row>
    <row r="30" spans="1:7" ht="15.75" customHeight="1">
      <c r="A30" s="173" t="s">
        <v>17</v>
      </c>
      <c r="B30" s="187">
        <v>969054</v>
      </c>
      <c r="C30" s="132">
        <v>0</v>
      </c>
      <c r="D30" s="132">
        <f>B30+C30</f>
        <v>969054</v>
      </c>
      <c r="E30" s="27" t="s">
        <v>34</v>
      </c>
    </row>
    <row r="31" spans="1:7" ht="15.75" customHeight="1">
      <c r="A31" s="171"/>
      <c r="B31" s="132"/>
      <c r="C31" s="132"/>
      <c r="D31" s="132"/>
      <c r="E31" s="1"/>
    </row>
    <row r="32" spans="1:7" ht="15.75" customHeight="1">
      <c r="A32" s="173" t="s">
        <v>18</v>
      </c>
      <c r="B32" s="132">
        <f>SUM(B22:B31)</f>
        <v>3311540.5802970002</v>
      </c>
      <c r="C32" s="132">
        <f>SUM(C22:C31)</f>
        <v>0</v>
      </c>
      <c r="D32" s="132">
        <f>SUM(D22:D31)</f>
        <v>3252823.5802970002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45108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FE-T5'!F13/1000</f>
        <v>1774581.2584909999</v>
      </c>
      <c r="C40" s="134">
        <v>0</v>
      </c>
      <c r="D40" s="134">
        <f>B40+C40</f>
        <v>1774581.2584909999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34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7">
        <v>853513</v>
      </c>
      <c r="C47" s="134">
        <v>0</v>
      </c>
      <c r="D47" s="134">
        <f>B47+C47</f>
        <v>853513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2628094.2584910002</v>
      </c>
      <c r="C49" s="134">
        <f>SUM(C40:C48)</f>
        <v>0</v>
      </c>
      <c r="D49" s="134">
        <f>SUM(D40:D48)</f>
        <v>2628094.2584910002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45108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-386197.73129699985</v>
      </c>
      <c r="C56" s="134">
        <f>C14-C32</f>
        <v>0</v>
      </c>
      <c r="D56" s="134">
        <f>D14-D32</f>
        <v>-327480.73129699985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7" width="9.140625" style="2"/>
    <col min="8" max="8" width="10.5703125" style="2" bestFit="1" customWidth="1"/>
    <col min="9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45139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556561.20400000003</v>
      </c>
      <c r="C10" s="132">
        <v>0</v>
      </c>
      <c r="D10" s="132">
        <f>B10+C10</f>
        <v>556561.20400000003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TIES!C14</f>
        <v>2294286</v>
      </c>
      <c r="C12" s="132">
        <v>0</v>
      </c>
      <c r="D12" s="132">
        <f>B12+C12</f>
        <v>2294286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2850847.2039999999</v>
      </c>
      <c r="C14" s="132">
        <f>SUM(C10:C13)</f>
        <v>0</v>
      </c>
      <c r="D14" s="132">
        <f>SUM(D10:D13)</f>
        <v>2850847.2039999999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5" ht="18" customHeight="1">
      <c r="A17" s="174"/>
      <c r="B17" s="136"/>
      <c r="C17" s="136"/>
      <c r="D17" s="136"/>
    </row>
    <row r="18" spans="1:5" ht="18" customHeight="1">
      <c r="A18" s="176" t="s">
        <v>24</v>
      </c>
      <c r="B18" s="177">
        <f>B5</f>
        <v>45139</v>
      </c>
      <c r="C18" s="136"/>
      <c r="D18" s="136"/>
      <c r="E18" s="130"/>
    </row>
    <row r="19" spans="1:5" ht="18" customHeight="1">
      <c r="A19" s="174"/>
      <c r="B19" s="136"/>
      <c r="C19" s="136"/>
      <c r="D19" s="136"/>
    </row>
    <row r="20" spans="1:5" ht="18" customHeight="1">
      <c r="A20" s="178" t="s">
        <v>25</v>
      </c>
      <c r="B20" s="137"/>
      <c r="C20" s="137"/>
      <c r="D20" s="137"/>
      <c r="E20" s="3"/>
    </row>
    <row r="21" spans="1:5" ht="45">
      <c r="A21" s="171"/>
      <c r="B21" s="133" t="s">
        <v>2</v>
      </c>
      <c r="C21" s="133" t="s">
        <v>3</v>
      </c>
      <c r="D21" s="133" t="s">
        <v>4</v>
      </c>
    </row>
    <row r="22" spans="1:5" ht="15.75" customHeight="1">
      <c r="A22" s="173" t="s">
        <v>9</v>
      </c>
      <c r="B22" s="134"/>
      <c r="C22" s="134"/>
      <c r="D22" s="134"/>
    </row>
    <row r="23" spans="1:5" ht="15.75" customHeight="1">
      <c r="A23" s="173" t="s">
        <v>10</v>
      </c>
      <c r="B23" s="189">
        <f>'Sales Data for FE-T5'!N14/1000</f>
        <v>2279968.7029820001</v>
      </c>
      <c r="C23" s="179">
        <v>0</v>
      </c>
      <c r="D23" s="132">
        <f>B23+C23</f>
        <v>2279968.7029820001</v>
      </c>
      <c r="E23" s="25" t="s">
        <v>32</v>
      </c>
    </row>
    <row r="24" spans="1:5" ht="15.75" customHeight="1">
      <c r="A24" s="173" t="s">
        <v>11</v>
      </c>
      <c r="B24" s="132"/>
      <c r="C24" s="132"/>
      <c r="D24" s="132"/>
      <c r="E24" s="26"/>
    </row>
    <row r="25" spans="1:5" ht="15.75" customHeight="1">
      <c r="A25" s="173" t="s">
        <v>12</v>
      </c>
      <c r="B25" s="187">
        <v>26529.031999999999</v>
      </c>
      <c r="C25" s="132">
        <v>0</v>
      </c>
      <c r="D25" s="132">
        <f>B25+C25</f>
        <v>26529.031999999999</v>
      </c>
      <c r="E25" s="27" t="s">
        <v>28</v>
      </c>
    </row>
    <row r="26" spans="1:5" ht="15.75" customHeight="1">
      <c r="A26" s="173" t="s">
        <v>13</v>
      </c>
      <c r="B26" s="186">
        <v>120488.34799999998</v>
      </c>
      <c r="C26" s="132">
        <v>0</v>
      </c>
      <c r="D26" s="132">
        <f>B26+C26</f>
        <v>120488.34799999998</v>
      </c>
      <c r="E26" s="27" t="s">
        <v>29</v>
      </c>
    </row>
    <row r="27" spans="1:5" ht="15.75" customHeight="1">
      <c r="A27" s="173" t="s">
        <v>14</v>
      </c>
      <c r="B27" s="132"/>
      <c r="C27" s="132"/>
      <c r="D27" s="132"/>
      <c r="E27" s="28"/>
    </row>
    <row r="28" spans="1:5" ht="15.75" customHeight="1">
      <c r="A28" s="173" t="s">
        <v>15</v>
      </c>
      <c r="B28" s="132">
        <v>58717</v>
      </c>
      <c r="C28" s="132"/>
      <c r="D28" s="132"/>
      <c r="E28" s="28"/>
    </row>
    <row r="29" spans="1:5" ht="15.75" customHeight="1">
      <c r="A29" s="173" t="s">
        <v>16</v>
      </c>
      <c r="B29" s="132"/>
      <c r="C29" s="132"/>
      <c r="D29" s="132"/>
      <c r="E29" s="28"/>
    </row>
    <row r="30" spans="1:5" ht="15.75" customHeight="1">
      <c r="A30" s="173" t="s">
        <v>17</v>
      </c>
      <c r="B30" s="187">
        <v>865751</v>
      </c>
      <c r="C30" s="132">
        <v>0</v>
      </c>
      <c r="D30" s="132">
        <f>B30+C30</f>
        <v>865751</v>
      </c>
      <c r="E30" s="27" t="s">
        <v>34</v>
      </c>
    </row>
    <row r="31" spans="1:5" ht="15.75" customHeight="1">
      <c r="A31" s="171"/>
      <c r="B31" s="132"/>
      <c r="C31" s="132"/>
      <c r="D31" s="132"/>
      <c r="E31" s="1"/>
    </row>
    <row r="32" spans="1:5" ht="15.75" customHeight="1">
      <c r="A32" s="173" t="s">
        <v>18</v>
      </c>
      <c r="B32" s="132">
        <f>SUM(B22:B31)</f>
        <v>3351454.082982</v>
      </c>
      <c r="C32" s="132">
        <f>SUM(C22:C31)</f>
        <v>0</v>
      </c>
      <c r="D32" s="132">
        <f>SUM(D22:D31)</f>
        <v>3292737.082982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45139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FE-T5'!F14/1000</f>
        <v>1892690.8533839998</v>
      </c>
      <c r="C40" s="134">
        <v>0</v>
      </c>
      <c r="D40" s="134">
        <f>B40+C40</f>
        <v>1892690.8533839998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34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8">
        <v>751512</v>
      </c>
      <c r="C47" s="134">
        <v>0</v>
      </c>
      <c r="D47" s="134">
        <f>B47+C47</f>
        <v>751512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2644202.8533839998</v>
      </c>
      <c r="C49" s="134">
        <f>SUM(C40:C48)</f>
        <v>0</v>
      </c>
      <c r="D49" s="134">
        <f>SUM(D40:D48)</f>
        <v>2644202.8533839998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45139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-500606.87898200005</v>
      </c>
      <c r="C56" s="134">
        <f>C14-C32</f>
        <v>0</v>
      </c>
      <c r="D56" s="134">
        <f>D14-D32</f>
        <v>-441889.87898200005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8" width="9.140625" style="2"/>
    <col min="9" max="9" width="10.5703125" style="2" bestFit="1" customWidth="1"/>
    <col min="10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45170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555368.33299999998</v>
      </c>
      <c r="C10" s="132">
        <v>0</v>
      </c>
      <c r="D10" s="132">
        <f>B10+C10</f>
        <v>555368.33299999998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TIES!C15</f>
        <v>1865238</v>
      </c>
      <c r="C12" s="132">
        <v>0</v>
      </c>
      <c r="D12" s="132">
        <f>B12+C12</f>
        <v>1865238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2420606.3330000001</v>
      </c>
      <c r="C14" s="132">
        <f>SUM(C10:C13)</f>
        <v>0</v>
      </c>
      <c r="D14" s="132">
        <f>SUM(D10:D13)</f>
        <v>2420606.3330000001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5" ht="18" customHeight="1">
      <c r="A17" s="174"/>
      <c r="B17" s="136"/>
      <c r="C17" s="136"/>
      <c r="D17" s="136"/>
    </row>
    <row r="18" spans="1:5" ht="18" customHeight="1">
      <c r="A18" s="176" t="s">
        <v>24</v>
      </c>
      <c r="B18" s="177">
        <f>B5</f>
        <v>45170</v>
      </c>
      <c r="C18" s="136"/>
      <c r="D18" s="136"/>
      <c r="E18" s="130"/>
    </row>
    <row r="19" spans="1:5" ht="18" customHeight="1">
      <c r="A19" s="174"/>
      <c r="B19" s="136"/>
      <c r="C19" s="136"/>
      <c r="D19" s="136"/>
    </row>
    <row r="20" spans="1:5" ht="18" customHeight="1">
      <c r="A20" s="178" t="s">
        <v>25</v>
      </c>
      <c r="B20" s="137"/>
      <c r="C20" s="137"/>
      <c r="D20" s="137"/>
      <c r="E20" s="3"/>
    </row>
    <row r="21" spans="1:5" ht="45">
      <c r="A21" s="171"/>
      <c r="B21" s="133" t="s">
        <v>2</v>
      </c>
      <c r="C21" s="133" t="s">
        <v>3</v>
      </c>
      <c r="D21" s="133" t="s">
        <v>4</v>
      </c>
    </row>
    <row r="22" spans="1:5" ht="15.75" customHeight="1">
      <c r="A22" s="173" t="s">
        <v>9</v>
      </c>
      <c r="B22" s="134"/>
      <c r="C22" s="134"/>
      <c r="D22" s="134"/>
    </row>
    <row r="23" spans="1:5" ht="15.75" customHeight="1">
      <c r="A23" s="173" t="s">
        <v>10</v>
      </c>
      <c r="B23" s="189">
        <f>'Sales Data for FE-T5'!N15/1000</f>
        <v>2219778.7384000001</v>
      </c>
      <c r="C23" s="179">
        <v>0</v>
      </c>
      <c r="D23" s="132">
        <f>B23+C23</f>
        <v>2219778.7384000001</v>
      </c>
      <c r="E23" s="25" t="s">
        <v>32</v>
      </c>
    </row>
    <row r="24" spans="1:5" ht="15.75" customHeight="1">
      <c r="A24" s="173" t="s">
        <v>11</v>
      </c>
      <c r="B24" s="132"/>
      <c r="C24" s="132"/>
      <c r="D24" s="132"/>
      <c r="E24" s="26"/>
    </row>
    <row r="25" spans="1:5" ht="15.75" customHeight="1">
      <c r="A25" s="173" t="s">
        <v>12</v>
      </c>
      <c r="B25" s="187">
        <v>21491.970000000005</v>
      </c>
      <c r="C25" s="132">
        <v>0</v>
      </c>
      <c r="D25" s="132">
        <f>B25+C25</f>
        <v>21491.970000000005</v>
      </c>
      <c r="E25" s="27" t="s">
        <v>28</v>
      </c>
    </row>
    <row r="26" spans="1:5" ht="15.75" customHeight="1">
      <c r="A26" s="173" t="s">
        <v>13</v>
      </c>
      <c r="B26" s="186">
        <v>101888.567</v>
      </c>
      <c r="C26" s="132">
        <v>0</v>
      </c>
      <c r="D26" s="132">
        <f>B26+C26</f>
        <v>101888.567</v>
      </c>
      <c r="E26" s="27" t="s">
        <v>29</v>
      </c>
    </row>
    <row r="27" spans="1:5" ht="15.75" customHeight="1">
      <c r="A27" s="173" t="s">
        <v>14</v>
      </c>
      <c r="B27" s="132"/>
      <c r="C27" s="132"/>
      <c r="D27" s="132"/>
      <c r="E27" s="28"/>
    </row>
    <row r="28" spans="1:5" ht="15.75" customHeight="1">
      <c r="A28" s="173" t="s">
        <v>15</v>
      </c>
      <c r="B28" s="132">
        <v>58717</v>
      </c>
      <c r="C28" s="132"/>
      <c r="D28" s="132"/>
      <c r="E28" s="28"/>
    </row>
    <row r="29" spans="1:5" ht="15.75" customHeight="1">
      <c r="A29" s="173" t="s">
        <v>16</v>
      </c>
      <c r="B29" s="132"/>
      <c r="C29" s="132"/>
      <c r="D29" s="132"/>
      <c r="E29" s="28"/>
    </row>
    <row r="30" spans="1:5" ht="15.75" customHeight="1">
      <c r="A30" s="173" t="s">
        <v>17</v>
      </c>
      <c r="B30" s="187">
        <v>642855</v>
      </c>
      <c r="C30" s="132">
        <v>0</v>
      </c>
      <c r="D30" s="132">
        <f>B30+C30</f>
        <v>642855</v>
      </c>
      <c r="E30" s="27" t="s">
        <v>34</v>
      </c>
    </row>
    <row r="31" spans="1:5" ht="15.75" customHeight="1">
      <c r="A31" s="171"/>
      <c r="B31" s="132"/>
      <c r="C31" s="132"/>
      <c r="D31" s="132"/>
      <c r="E31" s="1"/>
    </row>
    <row r="32" spans="1:5" ht="15.75" customHeight="1">
      <c r="A32" s="173" t="s">
        <v>18</v>
      </c>
      <c r="B32" s="132">
        <f>SUM(B22:B31)</f>
        <v>3044731.2754000002</v>
      </c>
      <c r="C32" s="132">
        <f>SUM(C22:C31)</f>
        <v>0</v>
      </c>
      <c r="D32" s="132">
        <f>SUM(D22:D31)</f>
        <v>2986014.2754000002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45170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FE-T5'!F15/1000</f>
        <v>1845516.4407000002</v>
      </c>
      <c r="C40" s="134">
        <v>0</v>
      </c>
      <c r="D40" s="134">
        <f>B40+C40</f>
        <v>1845516.4407000002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34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7">
        <v>545557</v>
      </c>
      <c r="C47" s="134">
        <v>0</v>
      </c>
      <c r="D47" s="134">
        <f>B47+C47</f>
        <v>545557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2391073.4407000002</v>
      </c>
      <c r="C49" s="134">
        <f>SUM(C40:C48)</f>
        <v>0</v>
      </c>
      <c r="D49" s="134">
        <f>SUM(D40:D48)</f>
        <v>2391073.4407000002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45170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-624124.94240000006</v>
      </c>
      <c r="C56" s="134">
        <f>C14-C32</f>
        <v>0</v>
      </c>
      <c r="D56" s="134">
        <f>D14-D32</f>
        <v>-565407.94240000006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7" width="9.140625" style="2"/>
    <col min="8" max="8" width="10.5703125" style="2" bestFit="1" customWidth="1"/>
    <col min="9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45200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541253.978</v>
      </c>
      <c r="C10" s="132">
        <v>0</v>
      </c>
      <c r="D10" s="132">
        <f>B10+C10</f>
        <v>541253.978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TIES!C16</f>
        <v>1948576</v>
      </c>
      <c r="C12" s="132">
        <v>0</v>
      </c>
      <c r="D12" s="132">
        <f>B12+C12</f>
        <v>1948576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2489829.9780000001</v>
      </c>
      <c r="C14" s="132">
        <f>SUM(C10:C13)</f>
        <v>0</v>
      </c>
      <c r="D14" s="132">
        <f>SUM(D10:D13)</f>
        <v>2489829.9780000001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5" ht="18" customHeight="1">
      <c r="A17" s="174"/>
      <c r="B17" s="136"/>
      <c r="C17" s="136"/>
      <c r="D17" s="136"/>
    </row>
    <row r="18" spans="1:5" ht="18" customHeight="1">
      <c r="A18" s="176" t="s">
        <v>24</v>
      </c>
      <c r="B18" s="177">
        <f>B5</f>
        <v>45200</v>
      </c>
      <c r="C18" s="136"/>
      <c r="D18" s="136"/>
      <c r="E18" s="130"/>
    </row>
    <row r="19" spans="1:5" ht="18" customHeight="1">
      <c r="A19" s="174"/>
      <c r="B19" s="136"/>
      <c r="C19" s="136"/>
      <c r="D19" s="136"/>
    </row>
    <row r="20" spans="1:5" ht="18" customHeight="1">
      <c r="A20" s="178" t="s">
        <v>25</v>
      </c>
      <c r="B20" s="137"/>
      <c r="C20" s="137"/>
      <c r="D20" s="137"/>
      <c r="E20" s="3"/>
    </row>
    <row r="21" spans="1:5" ht="45">
      <c r="A21" s="171"/>
      <c r="B21" s="133" t="s">
        <v>2</v>
      </c>
      <c r="C21" s="133" t="s">
        <v>3</v>
      </c>
      <c r="D21" s="133" t="s">
        <v>4</v>
      </c>
    </row>
    <row r="22" spans="1:5" ht="15.75" customHeight="1">
      <c r="A22" s="173" t="s">
        <v>9</v>
      </c>
      <c r="B22" s="134"/>
      <c r="C22" s="134"/>
      <c r="D22" s="134"/>
    </row>
    <row r="23" spans="1:5" ht="15.75" customHeight="1">
      <c r="A23" s="173" t="s">
        <v>10</v>
      </c>
      <c r="B23" s="189">
        <f>'Sales Data for FE-T5'!N16/1000</f>
        <v>1687303.567848</v>
      </c>
      <c r="C23" s="179">
        <v>0</v>
      </c>
      <c r="D23" s="132">
        <f>B23+C23</f>
        <v>1687303.567848</v>
      </c>
      <c r="E23" s="25" t="s">
        <v>32</v>
      </c>
    </row>
    <row r="24" spans="1:5" ht="15.75" customHeight="1">
      <c r="A24" s="173" t="s">
        <v>11</v>
      </c>
      <c r="B24" s="132"/>
      <c r="C24" s="132"/>
      <c r="D24" s="132"/>
      <c r="E24" s="26"/>
    </row>
    <row r="25" spans="1:5" ht="15.75" customHeight="1">
      <c r="A25" s="173" t="s">
        <v>12</v>
      </c>
      <c r="B25" s="187">
        <v>20745.349000000006</v>
      </c>
      <c r="C25" s="132">
        <v>0</v>
      </c>
      <c r="D25" s="132">
        <f>B25+C25</f>
        <v>20745.349000000006</v>
      </c>
      <c r="E25" s="27" t="s">
        <v>28</v>
      </c>
    </row>
    <row r="26" spans="1:5" ht="15.75" customHeight="1">
      <c r="A26" s="173" t="s">
        <v>13</v>
      </c>
      <c r="B26" s="186">
        <v>94118.055000000008</v>
      </c>
      <c r="C26" s="132">
        <v>0</v>
      </c>
      <c r="D26" s="132">
        <f>B26+C26</f>
        <v>94118.055000000008</v>
      </c>
      <c r="E26" s="27" t="s">
        <v>29</v>
      </c>
    </row>
    <row r="27" spans="1:5" ht="15.75" customHeight="1">
      <c r="A27" s="173" t="s">
        <v>14</v>
      </c>
      <c r="B27" s="132"/>
      <c r="C27" s="132"/>
      <c r="D27" s="132"/>
      <c r="E27" s="28"/>
    </row>
    <row r="28" spans="1:5" ht="15.75" customHeight="1">
      <c r="A28" s="173" t="s">
        <v>15</v>
      </c>
      <c r="B28" s="132">
        <v>58717</v>
      </c>
      <c r="C28" s="132"/>
      <c r="D28" s="132"/>
      <c r="E28" s="28"/>
    </row>
    <row r="29" spans="1:5" ht="15.75" customHeight="1">
      <c r="A29" s="173" t="s">
        <v>16</v>
      </c>
      <c r="B29" s="132"/>
      <c r="C29" s="132"/>
      <c r="D29" s="132"/>
      <c r="E29" s="28"/>
    </row>
    <row r="30" spans="1:5" ht="15.75" customHeight="1">
      <c r="A30" s="173" t="s">
        <v>17</v>
      </c>
      <c r="B30" s="187">
        <v>768270</v>
      </c>
      <c r="C30" s="132">
        <v>0</v>
      </c>
      <c r="D30" s="132">
        <f>B30+C30</f>
        <v>768270</v>
      </c>
      <c r="E30" s="27" t="s">
        <v>34</v>
      </c>
    </row>
    <row r="31" spans="1:5" ht="15.75" customHeight="1">
      <c r="A31" s="171"/>
      <c r="B31" s="132"/>
      <c r="C31" s="132"/>
      <c r="D31" s="132"/>
      <c r="E31" s="1"/>
    </row>
    <row r="32" spans="1:5" ht="15.75" customHeight="1">
      <c r="A32" s="173" t="s">
        <v>18</v>
      </c>
      <c r="B32" s="132">
        <f>SUM(B22:B31)</f>
        <v>2629153.9718479998</v>
      </c>
      <c r="C32" s="132">
        <f>SUM(C22:C31)</f>
        <v>0</v>
      </c>
      <c r="D32" s="132">
        <f>SUM(D22:D31)</f>
        <v>2570436.9718479998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45200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FE-T5'!F16/1000</f>
        <v>1385371.3233860002</v>
      </c>
      <c r="C40" s="134">
        <v>0</v>
      </c>
      <c r="D40" s="134">
        <f>B40+C40</f>
        <v>1385371.3233860002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34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7">
        <v>676729</v>
      </c>
      <c r="C47" s="134">
        <v>0</v>
      </c>
      <c r="D47" s="134">
        <f>B47+C47</f>
        <v>676729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2062100.3233860002</v>
      </c>
      <c r="C49" s="134">
        <f>SUM(C40:C48)</f>
        <v>0</v>
      </c>
      <c r="D49" s="134">
        <f>SUM(D40:D48)</f>
        <v>2062100.3233860002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45200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-139323.99384799972</v>
      </c>
      <c r="C56" s="134">
        <f>C14-C32</f>
        <v>0</v>
      </c>
      <c r="D56" s="134">
        <f>D14-D32</f>
        <v>-80606.993847999722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6" width="12.140625" style="2" customWidth="1"/>
    <col min="7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45231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918487.47900000005</v>
      </c>
      <c r="C10" s="132">
        <v>0</v>
      </c>
      <c r="D10" s="132">
        <f>B10+C10</f>
        <v>918487.47900000005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TIES!C17</f>
        <v>1743835</v>
      </c>
      <c r="C12" s="132">
        <v>0</v>
      </c>
      <c r="D12" s="132">
        <f>B12+C12</f>
        <v>1743835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2662322.4790000003</v>
      </c>
      <c r="C14" s="132">
        <v>0</v>
      </c>
      <c r="D14" s="132">
        <f>SUM(D10:D13)</f>
        <v>2662322.4790000003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5" ht="18" customHeight="1">
      <c r="A17" s="174"/>
      <c r="B17" s="136"/>
      <c r="C17" s="136"/>
      <c r="D17" s="136"/>
    </row>
    <row r="18" spans="1:5" ht="18" customHeight="1">
      <c r="A18" s="176" t="s">
        <v>24</v>
      </c>
      <c r="B18" s="177">
        <f>B5</f>
        <v>45231</v>
      </c>
      <c r="C18" s="136"/>
      <c r="D18" s="136"/>
      <c r="E18" s="130"/>
    </row>
    <row r="19" spans="1:5" ht="18" customHeight="1">
      <c r="A19" s="174"/>
      <c r="B19" s="136"/>
      <c r="C19" s="136"/>
      <c r="D19" s="136"/>
    </row>
    <row r="20" spans="1:5" ht="18" customHeight="1">
      <c r="A20" s="178" t="s">
        <v>25</v>
      </c>
      <c r="B20" s="137"/>
      <c r="C20" s="137"/>
      <c r="D20" s="137"/>
      <c r="E20" s="3"/>
    </row>
    <row r="21" spans="1:5" ht="45">
      <c r="A21" s="171"/>
      <c r="B21" s="133" t="s">
        <v>2</v>
      </c>
      <c r="C21" s="133" t="s">
        <v>3</v>
      </c>
      <c r="D21" s="133" t="s">
        <v>4</v>
      </c>
    </row>
    <row r="22" spans="1:5" ht="15.75" customHeight="1">
      <c r="A22" s="173" t="s">
        <v>9</v>
      </c>
      <c r="B22" s="134"/>
      <c r="C22" s="134"/>
      <c r="D22" s="134"/>
    </row>
    <row r="23" spans="1:5" ht="15.75" customHeight="1">
      <c r="A23" s="173" t="s">
        <v>10</v>
      </c>
      <c r="B23" s="189">
        <f>'Sales Data for FE-T5'!N17/1000</f>
        <v>1682504.5513900002</v>
      </c>
      <c r="C23" s="179">
        <v>0</v>
      </c>
      <c r="D23" s="132">
        <f>B23+C23</f>
        <v>1682504.5513900002</v>
      </c>
      <c r="E23" s="25" t="s">
        <v>32</v>
      </c>
    </row>
    <row r="24" spans="1:5" ht="15.75" customHeight="1">
      <c r="A24" s="173" t="s">
        <v>11</v>
      </c>
      <c r="B24" s="132"/>
      <c r="C24" s="132"/>
      <c r="D24" s="132"/>
      <c r="E24" s="26"/>
    </row>
    <row r="25" spans="1:5" ht="15.75" customHeight="1">
      <c r="A25" s="173" t="s">
        <v>12</v>
      </c>
      <c r="B25" s="187">
        <v>23599.690000000002</v>
      </c>
      <c r="C25" s="132">
        <v>0</v>
      </c>
      <c r="D25" s="132">
        <f>B25+C25</f>
        <v>23599.690000000002</v>
      </c>
      <c r="E25" s="27" t="s">
        <v>28</v>
      </c>
    </row>
    <row r="26" spans="1:5" ht="15.75" customHeight="1">
      <c r="A26" s="173" t="s">
        <v>13</v>
      </c>
      <c r="B26" s="186">
        <v>96067.885000000009</v>
      </c>
      <c r="C26" s="132">
        <v>0</v>
      </c>
      <c r="D26" s="132">
        <f>B26+C26</f>
        <v>96067.885000000009</v>
      </c>
      <c r="E26" s="27" t="s">
        <v>29</v>
      </c>
    </row>
    <row r="27" spans="1:5" ht="15.75" customHeight="1">
      <c r="A27" s="173" t="s">
        <v>14</v>
      </c>
      <c r="B27" s="132"/>
      <c r="C27" s="132"/>
      <c r="D27" s="132"/>
      <c r="E27" s="28"/>
    </row>
    <row r="28" spans="1:5" ht="15.75" customHeight="1">
      <c r="A28" s="173" t="s">
        <v>15</v>
      </c>
      <c r="B28" s="132">
        <v>58717</v>
      </c>
      <c r="C28" s="132"/>
      <c r="D28" s="132"/>
      <c r="E28" s="28"/>
    </row>
    <row r="29" spans="1:5" ht="15.75" customHeight="1">
      <c r="A29" s="173" t="s">
        <v>16</v>
      </c>
      <c r="B29" s="132"/>
      <c r="C29" s="132"/>
      <c r="D29" s="132"/>
      <c r="E29" s="28"/>
    </row>
    <row r="30" spans="1:5" ht="15.75" customHeight="1">
      <c r="A30" s="173" t="s">
        <v>17</v>
      </c>
      <c r="B30" s="187">
        <v>1035361</v>
      </c>
      <c r="C30" s="132">
        <v>0</v>
      </c>
      <c r="D30" s="132">
        <f>B30+C30</f>
        <v>1035361</v>
      </c>
      <c r="E30" s="27" t="s">
        <v>34</v>
      </c>
    </row>
    <row r="31" spans="1:5" ht="15.75" customHeight="1">
      <c r="A31" s="171"/>
      <c r="B31" s="132"/>
      <c r="C31" s="132"/>
      <c r="D31" s="132"/>
      <c r="E31" s="1"/>
    </row>
    <row r="32" spans="1:5" ht="15.75" customHeight="1">
      <c r="A32" s="173" t="s">
        <v>18</v>
      </c>
      <c r="B32" s="132">
        <f>SUM(B22:B31)</f>
        <v>2896250.1263899999</v>
      </c>
      <c r="C32" s="132">
        <f>SUM(C22:C31)</f>
        <v>0</v>
      </c>
      <c r="D32" s="132">
        <f>SUM(D22:D31)</f>
        <v>2837533.1263899999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45231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FE-T5'!F17/1000</f>
        <v>1414409.2950589999</v>
      </c>
      <c r="C40" s="134">
        <v>0</v>
      </c>
      <c r="D40" s="134">
        <f>B40+C40</f>
        <v>1414409.2950589999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34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7">
        <v>941621</v>
      </c>
      <c r="C47" s="134">
        <v>0</v>
      </c>
      <c r="D47" s="134">
        <f>B47+C47</f>
        <v>941621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2356030.2950590001</v>
      </c>
      <c r="C49" s="134">
        <f>SUM(C40:C48)</f>
        <v>0</v>
      </c>
      <c r="D49" s="134">
        <f>SUM(D40:D48)</f>
        <v>2356030.2950590001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45231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-233927.64738999959</v>
      </c>
      <c r="C56" s="134">
        <f>C14-C32</f>
        <v>0</v>
      </c>
      <c r="D56" s="134">
        <f>D14-D32</f>
        <v>-175210.64738999959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7" width="9.140625" style="2"/>
    <col min="8" max="8" width="10.5703125" style="2" bestFit="1" customWidth="1"/>
    <col min="9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45261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812057.04999999993</v>
      </c>
      <c r="C10" s="132">
        <v>0</v>
      </c>
      <c r="D10" s="132">
        <f>B10+C10</f>
        <v>812057.04999999993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TIES!C18</f>
        <v>1933476</v>
      </c>
      <c r="C12" s="132">
        <v>0</v>
      </c>
      <c r="D12" s="132">
        <f>B12+C12</f>
        <v>1933476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2745533.05</v>
      </c>
      <c r="C14" s="132">
        <f>SUM(C10:C13)</f>
        <v>0</v>
      </c>
      <c r="D14" s="132">
        <f>SUM(D10:D13)</f>
        <v>2745533.05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5" ht="18" customHeight="1">
      <c r="A17" s="174"/>
      <c r="B17" s="136"/>
      <c r="C17" s="136"/>
      <c r="D17" s="136"/>
    </row>
    <row r="18" spans="1:5" ht="18" customHeight="1">
      <c r="A18" s="176" t="s">
        <v>24</v>
      </c>
      <c r="B18" s="177">
        <f>B5</f>
        <v>45261</v>
      </c>
      <c r="C18" s="136"/>
      <c r="D18" s="136"/>
      <c r="E18" s="130"/>
    </row>
    <row r="19" spans="1:5" ht="18" customHeight="1">
      <c r="A19" s="174"/>
      <c r="B19" s="136"/>
      <c r="C19" s="136"/>
      <c r="D19" s="136"/>
    </row>
    <row r="20" spans="1:5" ht="18" customHeight="1">
      <c r="A20" s="178" t="s">
        <v>25</v>
      </c>
      <c r="B20" s="137"/>
      <c r="C20" s="137"/>
      <c r="D20" s="137"/>
      <c r="E20" s="3"/>
    </row>
    <row r="21" spans="1:5" ht="45">
      <c r="A21" s="171"/>
      <c r="B21" s="133" t="s">
        <v>2</v>
      </c>
      <c r="C21" s="133" t="s">
        <v>3</v>
      </c>
      <c r="D21" s="133" t="s">
        <v>4</v>
      </c>
    </row>
    <row r="22" spans="1:5" ht="15.75" customHeight="1">
      <c r="A22" s="173" t="s">
        <v>9</v>
      </c>
      <c r="B22" s="134"/>
      <c r="C22" s="134"/>
      <c r="D22" s="134"/>
    </row>
    <row r="23" spans="1:5" ht="15.75" customHeight="1">
      <c r="A23" s="173" t="s">
        <v>10</v>
      </c>
      <c r="B23" s="190">
        <f>'Sales Data for FE-T5'!N18/1000</f>
        <v>1897450.470214</v>
      </c>
      <c r="C23" s="179">
        <v>0</v>
      </c>
      <c r="D23" s="132">
        <f>B23+C23</f>
        <v>1897450.470214</v>
      </c>
      <c r="E23" s="25" t="s">
        <v>32</v>
      </c>
    </row>
    <row r="24" spans="1:5" ht="15.75" customHeight="1">
      <c r="A24" s="173" t="s">
        <v>11</v>
      </c>
      <c r="B24" s="132"/>
      <c r="C24" s="132"/>
      <c r="D24" s="132"/>
      <c r="E24" s="26"/>
    </row>
    <row r="25" spans="1:5" ht="15.75" customHeight="1">
      <c r="A25" s="173" t="s">
        <v>12</v>
      </c>
      <c r="B25" s="187">
        <v>26719.064999999999</v>
      </c>
      <c r="C25" s="132">
        <v>0</v>
      </c>
      <c r="D25" s="132">
        <f>B25+C25</f>
        <v>26719.064999999999</v>
      </c>
      <c r="E25" s="27" t="s">
        <v>28</v>
      </c>
    </row>
    <row r="26" spans="1:5" ht="15.75" customHeight="1">
      <c r="A26" s="173" t="s">
        <v>13</v>
      </c>
      <c r="B26" s="187">
        <v>103869.60999999999</v>
      </c>
      <c r="C26" s="132">
        <v>0</v>
      </c>
      <c r="D26" s="132">
        <f>B26+C26</f>
        <v>103869.60999999999</v>
      </c>
      <c r="E26" s="27" t="s">
        <v>29</v>
      </c>
    </row>
    <row r="27" spans="1:5" ht="15.75" customHeight="1">
      <c r="A27" s="173" t="s">
        <v>14</v>
      </c>
      <c r="B27" s="132"/>
      <c r="C27" s="132"/>
      <c r="D27" s="132"/>
      <c r="E27" s="28"/>
    </row>
    <row r="28" spans="1:5" ht="15.75" customHeight="1">
      <c r="A28" s="173" t="s">
        <v>15</v>
      </c>
      <c r="B28" s="132">
        <v>58717</v>
      </c>
      <c r="C28" s="132"/>
      <c r="D28" s="132"/>
      <c r="E28" s="28"/>
    </row>
    <row r="29" spans="1:5" ht="15.75" customHeight="1">
      <c r="A29" s="173" t="s">
        <v>16</v>
      </c>
      <c r="B29" s="132"/>
      <c r="C29" s="132"/>
      <c r="D29" s="132"/>
      <c r="E29" s="28"/>
    </row>
    <row r="30" spans="1:5" ht="15.75" customHeight="1">
      <c r="A30" s="173" t="s">
        <v>17</v>
      </c>
      <c r="B30" s="187">
        <v>1065524</v>
      </c>
      <c r="C30" s="132">
        <v>0</v>
      </c>
      <c r="D30" s="132">
        <f>B30+C30</f>
        <v>1065524</v>
      </c>
      <c r="E30" s="46" t="s">
        <v>34</v>
      </c>
    </row>
    <row r="31" spans="1:5" ht="15.75" customHeight="1">
      <c r="A31" s="171"/>
      <c r="B31" s="132"/>
      <c r="C31" s="132"/>
      <c r="D31" s="132"/>
      <c r="E31" s="1"/>
    </row>
    <row r="32" spans="1:5" ht="15.75" customHeight="1">
      <c r="A32" s="173" t="s">
        <v>18</v>
      </c>
      <c r="B32" s="132">
        <f>SUM(B22:B31)</f>
        <v>3152280.1452139998</v>
      </c>
      <c r="C32" s="132">
        <f>SUM(C22:C31)</f>
        <v>0</v>
      </c>
      <c r="D32" s="132">
        <f>SUM(D22:D31)</f>
        <v>3093563.1452139998</v>
      </c>
    </row>
    <row r="33" spans="1:5" ht="31.5" customHeight="1">
      <c r="A33" s="181"/>
      <c r="B33" s="135"/>
      <c r="C33" s="135"/>
      <c r="D33" s="135"/>
      <c r="E33" s="2" t="s">
        <v>38</v>
      </c>
    </row>
    <row r="34" spans="1:5" ht="56.25" customHeight="1">
      <c r="A34" s="175" t="s">
        <v>39</v>
      </c>
      <c r="B34" s="136"/>
      <c r="C34" s="136"/>
      <c r="D34" s="136"/>
      <c r="E34" s="18"/>
    </row>
    <row r="35" spans="1:5" ht="24" customHeight="1">
      <c r="A35" s="176" t="s">
        <v>24</v>
      </c>
      <c r="B35" s="177">
        <f>B5</f>
        <v>45261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91">
        <f>'Sales Data for FE-T5'!F18/1000</f>
        <v>1581910.7281129998</v>
      </c>
      <c r="C40" s="134">
        <v>0</v>
      </c>
      <c r="D40" s="134">
        <f>B40+C40</f>
        <v>1581910.7281129998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/>
      <c r="E42" s="9" t="s">
        <v>30</v>
      </c>
    </row>
    <row r="43" spans="1:5" ht="15.75">
      <c r="A43" s="173" t="s">
        <v>20</v>
      </c>
      <c r="B43" s="134"/>
      <c r="C43" s="134"/>
      <c r="D43" s="134"/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7">
        <v>971709</v>
      </c>
      <c r="C47" s="134">
        <v>0</v>
      </c>
      <c r="D47" s="134">
        <f>B47+C47</f>
        <v>971709</v>
      </c>
      <c r="E47" s="213" t="s">
        <v>35</v>
      </c>
    </row>
    <row r="48" spans="1:5">
      <c r="A48" s="171"/>
      <c r="B48" s="134"/>
      <c r="C48" s="134"/>
      <c r="D48" s="134"/>
      <c r="E48" s="213"/>
    </row>
    <row r="49" spans="1:5">
      <c r="A49" s="173" t="s">
        <v>21</v>
      </c>
      <c r="B49" s="134">
        <f>SUM(B40:B48)</f>
        <v>2553619.7281129998</v>
      </c>
      <c r="C49" s="134">
        <f>SUM(C40:C48)</f>
        <v>0</v>
      </c>
      <c r="D49" s="134">
        <f>SUM(D40:D48)</f>
        <v>2553619.7281129998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45261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-406747.09521399997</v>
      </c>
      <c r="C56" s="134">
        <f>C14-C32</f>
        <v>0</v>
      </c>
      <c r="D56" s="134">
        <f>D14-D32</f>
        <v>-348030.09521399997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2"/>
  <sheetViews>
    <sheetView view="pageLayout" topLeftCell="B1" zoomScaleNormal="100" workbookViewId="0">
      <selection activeCell="A5" sqref="A5"/>
    </sheetView>
  </sheetViews>
  <sheetFormatPr defaultRowHeight="12.75"/>
  <cols>
    <col min="1" max="1" width="7.42578125" bestFit="1" customWidth="1"/>
    <col min="2" max="2" width="32.85546875" bestFit="1" customWidth="1"/>
    <col min="3" max="3" width="13.42578125" bestFit="1" customWidth="1"/>
    <col min="4" max="4" width="5.42578125" bestFit="1" customWidth="1"/>
    <col min="5" max="5" width="7.5703125" bestFit="1" customWidth="1"/>
    <col min="6" max="6" width="6.5703125" bestFit="1" customWidth="1"/>
    <col min="8" max="8" width="10.7109375" customWidth="1"/>
    <col min="9" max="9" width="14.5703125" customWidth="1"/>
    <col min="10" max="10" width="13.140625" bestFit="1" customWidth="1"/>
    <col min="11" max="11" width="23.7109375" customWidth="1"/>
    <col min="12" max="12" width="5.140625" customWidth="1"/>
    <col min="14" max="14" width="12.42578125" bestFit="1" customWidth="1"/>
    <col min="16" max="16" width="18.42578125" customWidth="1"/>
    <col min="17" max="18" width="10.140625" bestFit="1" customWidth="1"/>
    <col min="19" max="20" width="9.7109375" bestFit="1" customWidth="1"/>
  </cols>
  <sheetData>
    <row r="1" spans="1:20">
      <c r="A1" s="142"/>
      <c r="B1" s="142"/>
      <c r="C1" s="142"/>
      <c r="D1" s="142"/>
      <c r="E1" s="142"/>
      <c r="F1" s="142"/>
      <c r="G1" s="142"/>
      <c r="H1" s="142"/>
      <c r="I1" s="151"/>
      <c r="J1" s="142"/>
      <c r="K1" s="142"/>
      <c r="L1" s="142"/>
      <c r="M1" s="142"/>
      <c r="N1" s="142"/>
      <c r="O1" s="142"/>
      <c r="P1" s="144"/>
      <c r="Q1" s="144"/>
      <c r="R1" s="144"/>
      <c r="S1" s="144"/>
      <c r="T1" s="144"/>
    </row>
    <row r="2" spans="1:20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>
      <c r="A3" s="142"/>
      <c r="B3" s="143"/>
      <c r="C3" s="142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4" spans="1:20">
      <c r="A4" s="142"/>
      <c r="B4" s="143" t="s">
        <v>146</v>
      </c>
      <c r="C4" s="142"/>
      <c r="D4" s="144"/>
      <c r="E4" s="144"/>
      <c r="F4" s="144"/>
      <c r="G4" s="144"/>
      <c r="H4" s="144"/>
      <c r="I4" s="143" t="s">
        <v>121</v>
      </c>
      <c r="J4" s="142"/>
      <c r="K4" s="142"/>
      <c r="L4" s="142"/>
      <c r="M4" s="142"/>
      <c r="N4" s="143" t="s">
        <v>123</v>
      </c>
      <c r="O4" s="142"/>
      <c r="P4" s="144"/>
      <c r="Q4" s="144"/>
      <c r="R4" s="144"/>
      <c r="S4" s="144"/>
      <c r="T4" s="144"/>
    </row>
    <row r="5" spans="1:20" ht="15">
      <c r="A5" s="142"/>
      <c r="B5" s="145" t="s">
        <v>140</v>
      </c>
      <c r="C5" s="142"/>
      <c r="D5" s="144"/>
      <c r="E5" s="144"/>
      <c r="F5" s="144"/>
      <c r="G5" s="144"/>
      <c r="H5" s="144"/>
      <c r="I5" s="146" t="s">
        <v>141</v>
      </c>
      <c r="J5" s="146"/>
      <c r="K5" s="146"/>
      <c r="L5" s="146"/>
      <c r="M5" s="142"/>
      <c r="N5" s="147" t="s">
        <v>144</v>
      </c>
      <c r="O5" s="148"/>
      <c r="P5" s="144"/>
      <c r="Q5" s="144"/>
      <c r="R5" s="144"/>
      <c r="S5" s="144"/>
      <c r="T5" s="144"/>
    </row>
    <row r="6" spans="1:20" ht="15">
      <c r="A6" s="184">
        <f>'FE-T1 Inputs'!B2</f>
        <v>2023</v>
      </c>
      <c r="B6" s="149" t="s">
        <v>142</v>
      </c>
      <c r="C6" s="149" t="s">
        <v>143</v>
      </c>
      <c r="D6" s="144"/>
      <c r="E6" s="144"/>
      <c r="F6" s="144"/>
      <c r="G6" s="144"/>
      <c r="H6" s="144"/>
      <c r="I6" s="150" t="s">
        <v>142</v>
      </c>
      <c r="J6" s="150" t="s">
        <v>143</v>
      </c>
      <c r="K6" s="150"/>
      <c r="L6" s="150"/>
      <c r="M6" s="184">
        <f>A6</f>
        <v>2023</v>
      </c>
      <c r="N6" s="149" t="s">
        <v>142</v>
      </c>
      <c r="O6" s="149" t="s">
        <v>143</v>
      </c>
      <c r="P6" s="144"/>
      <c r="Q6" s="144"/>
      <c r="R6" s="144"/>
      <c r="S6" s="144"/>
      <c r="T6" s="144"/>
    </row>
    <row r="7" spans="1:20">
      <c r="A7" s="142" t="s">
        <v>129</v>
      </c>
      <c r="B7" s="151">
        <v>919564</v>
      </c>
      <c r="C7" s="151">
        <v>2207882</v>
      </c>
      <c r="D7" s="144"/>
      <c r="E7" s="144"/>
      <c r="F7" s="144"/>
      <c r="G7" s="144"/>
      <c r="H7" s="144"/>
      <c r="I7" s="152">
        <v>826577</v>
      </c>
      <c r="J7" s="152">
        <v>2122406</v>
      </c>
      <c r="K7" s="152"/>
      <c r="L7" s="152"/>
      <c r="M7" s="142" t="s">
        <v>129</v>
      </c>
      <c r="N7" s="151">
        <v>0</v>
      </c>
      <c r="O7" s="151">
        <v>0</v>
      </c>
      <c r="P7" s="144"/>
      <c r="Q7" s="153">
        <f>I7+N7</f>
        <v>826577</v>
      </c>
      <c r="R7" s="153">
        <f>J7+O7</f>
        <v>2122406</v>
      </c>
      <c r="S7" s="153">
        <f>+I7+N7-B7</f>
        <v>-92987</v>
      </c>
      <c r="T7" s="153">
        <f>+J7+O7-C7</f>
        <v>-85476</v>
      </c>
    </row>
    <row r="8" spans="1:20">
      <c r="A8" s="142" t="s">
        <v>130</v>
      </c>
      <c r="B8" s="151">
        <v>862659</v>
      </c>
      <c r="C8" s="151">
        <v>2111091</v>
      </c>
      <c r="D8" s="144"/>
      <c r="E8" s="144"/>
      <c r="F8" s="144"/>
      <c r="G8" s="144"/>
      <c r="H8" s="144"/>
      <c r="I8" s="152">
        <v>793997</v>
      </c>
      <c r="J8" s="152">
        <v>2004136</v>
      </c>
      <c r="K8" s="152"/>
      <c r="L8" s="152"/>
      <c r="M8" s="142" t="s">
        <v>130</v>
      </c>
      <c r="N8" s="151">
        <v>0</v>
      </c>
      <c r="O8" s="151">
        <v>0</v>
      </c>
      <c r="P8" s="144"/>
      <c r="Q8" s="153">
        <f t="shared" ref="Q8:R18" si="0">I8+N8</f>
        <v>793997</v>
      </c>
      <c r="R8" s="153">
        <f t="shared" si="0"/>
        <v>2004136</v>
      </c>
      <c r="S8" s="153">
        <f t="shared" ref="S8:S18" si="1">+I8+N8-B8</f>
        <v>-68662</v>
      </c>
      <c r="T8" s="153">
        <f t="shared" ref="T8:T18" si="2">+J8+O8-C8</f>
        <v>-106955</v>
      </c>
    </row>
    <row r="9" spans="1:20">
      <c r="A9" s="142" t="s">
        <v>131</v>
      </c>
      <c r="B9" s="151">
        <v>909299</v>
      </c>
      <c r="C9" s="151">
        <v>2090679</v>
      </c>
      <c r="D9" s="144"/>
      <c r="E9" s="144"/>
      <c r="F9" s="144"/>
      <c r="G9" s="144"/>
      <c r="H9" s="144"/>
      <c r="I9" s="152">
        <v>852247</v>
      </c>
      <c r="J9" s="152">
        <v>1920255</v>
      </c>
      <c r="K9" s="152"/>
      <c r="L9" s="152"/>
      <c r="M9" s="142" t="s">
        <v>131</v>
      </c>
      <c r="N9" s="151">
        <v>0</v>
      </c>
      <c r="O9" s="151">
        <v>0</v>
      </c>
      <c r="P9" s="144"/>
      <c r="Q9" s="153">
        <f t="shared" si="0"/>
        <v>852247</v>
      </c>
      <c r="R9" s="153">
        <f t="shared" si="0"/>
        <v>1920255</v>
      </c>
      <c r="S9" s="153">
        <f t="shared" si="1"/>
        <v>-57052</v>
      </c>
      <c r="T9" s="153">
        <f t="shared" si="2"/>
        <v>-170424</v>
      </c>
    </row>
    <row r="10" spans="1:20">
      <c r="A10" s="142" t="s">
        <v>132</v>
      </c>
      <c r="B10" s="151">
        <v>631919.23800000001</v>
      </c>
      <c r="C10" s="151">
        <v>1763879.9950000001</v>
      </c>
      <c r="D10" s="144"/>
      <c r="E10" s="144"/>
      <c r="F10" s="144"/>
      <c r="G10" s="144"/>
      <c r="H10" s="144"/>
      <c r="I10" s="152">
        <v>601035</v>
      </c>
      <c r="J10" s="152">
        <v>1575997</v>
      </c>
      <c r="K10" s="152"/>
      <c r="L10" s="152"/>
      <c r="M10" s="142" t="s">
        <v>132</v>
      </c>
      <c r="N10" s="151">
        <v>0</v>
      </c>
      <c r="O10" s="151">
        <v>0</v>
      </c>
      <c r="P10" s="144"/>
      <c r="Q10" s="153">
        <f t="shared" si="0"/>
        <v>601035</v>
      </c>
      <c r="R10" s="153">
        <f t="shared" si="0"/>
        <v>1575997</v>
      </c>
      <c r="S10" s="153">
        <f t="shared" si="1"/>
        <v>-30884.238000000012</v>
      </c>
      <c r="T10" s="153">
        <f t="shared" si="2"/>
        <v>-187882.99500000011</v>
      </c>
    </row>
    <row r="11" spans="1:20">
      <c r="A11" s="142" t="s">
        <v>53</v>
      </c>
      <c r="B11" s="151">
        <v>325734</v>
      </c>
      <c r="C11" s="151">
        <v>1676705</v>
      </c>
      <c r="D11" s="144"/>
      <c r="E11" s="144"/>
      <c r="F11" s="144"/>
      <c r="G11" s="144"/>
      <c r="H11" s="144"/>
      <c r="I11" s="152">
        <v>305813</v>
      </c>
      <c r="J11" s="152">
        <v>1352250</v>
      </c>
      <c r="K11" s="152"/>
      <c r="L11" s="152"/>
      <c r="M11" s="142" t="s">
        <v>53</v>
      </c>
      <c r="N11" s="151">
        <v>0</v>
      </c>
      <c r="O11" s="151">
        <v>0</v>
      </c>
      <c r="P11" s="144"/>
      <c r="Q11" s="153">
        <f t="shared" si="0"/>
        <v>305813</v>
      </c>
      <c r="R11" s="153">
        <f t="shared" si="0"/>
        <v>1352250</v>
      </c>
      <c r="S11" s="153">
        <f t="shared" si="1"/>
        <v>-19921</v>
      </c>
      <c r="T11" s="153">
        <f t="shared" si="2"/>
        <v>-324455</v>
      </c>
    </row>
    <row r="12" spans="1:20">
      <c r="A12" s="142" t="s">
        <v>133</v>
      </c>
      <c r="B12" s="151">
        <v>696069</v>
      </c>
      <c r="C12" s="151">
        <v>1944539</v>
      </c>
      <c r="D12" s="144"/>
      <c r="E12" s="144"/>
      <c r="F12" s="144"/>
      <c r="G12" s="144"/>
      <c r="H12" s="144"/>
      <c r="I12" s="152">
        <v>647623</v>
      </c>
      <c r="J12" s="152">
        <v>1801109</v>
      </c>
      <c r="K12" s="152"/>
      <c r="L12" s="152"/>
      <c r="M12" s="142" t="s">
        <v>133</v>
      </c>
      <c r="N12" s="151">
        <v>0</v>
      </c>
      <c r="O12" s="151">
        <v>0</v>
      </c>
      <c r="P12" s="144"/>
      <c r="Q12" s="153">
        <f t="shared" si="0"/>
        <v>647623</v>
      </c>
      <c r="R12" s="153">
        <f t="shared" si="0"/>
        <v>1801109</v>
      </c>
      <c r="S12" s="153">
        <f t="shared" si="1"/>
        <v>-48446</v>
      </c>
      <c r="T12" s="153">
        <f t="shared" si="2"/>
        <v>-143430</v>
      </c>
    </row>
    <row r="13" spans="1:20">
      <c r="A13" s="142" t="s">
        <v>134</v>
      </c>
      <c r="B13" s="151">
        <v>853513</v>
      </c>
      <c r="C13" s="151">
        <v>2167017.3600000003</v>
      </c>
      <c r="D13" s="144"/>
      <c r="E13" s="144"/>
      <c r="F13" s="144"/>
      <c r="G13" s="144"/>
      <c r="H13" s="144"/>
      <c r="I13" s="152">
        <v>809232</v>
      </c>
      <c r="J13" s="152">
        <v>1949709</v>
      </c>
      <c r="K13" s="152"/>
      <c r="L13" s="152"/>
      <c r="M13" s="142" t="s">
        <v>134</v>
      </c>
      <c r="N13" s="151">
        <v>0</v>
      </c>
      <c r="O13" s="151">
        <v>0</v>
      </c>
      <c r="P13" s="144"/>
      <c r="Q13" s="153">
        <f t="shared" si="0"/>
        <v>809232</v>
      </c>
      <c r="R13" s="153">
        <f t="shared" si="0"/>
        <v>1949709</v>
      </c>
      <c r="S13" s="153">
        <f t="shared" si="1"/>
        <v>-44281</v>
      </c>
      <c r="T13" s="153">
        <f t="shared" si="2"/>
        <v>-217308.36000000034</v>
      </c>
    </row>
    <row r="14" spans="1:20">
      <c r="A14" s="142" t="s">
        <v>135</v>
      </c>
      <c r="B14" s="151">
        <v>751512</v>
      </c>
      <c r="C14" s="151">
        <v>2294286</v>
      </c>
      <c r="D14" s="144"/>
      <c r="E14" s="144"/>
      <c r="F14" s="144"/>
      <c r="G14" s="144"/>
      <c r="H14" s="144"/>
      <c r="I14" s="152">
        <v>703238</v>
      </c>
      <c r="J14" s="152">
        <v>2069853</v>
      </c>
      <c r="K14" s="152"/>
      <c r="L14" s="152"/>
      <c r="M14" s="142" t="s">
        <v>135</v>
      </c>
      <c r="N14" s="151">
        <v>0</v>
      </c>
      <c r="O14" s="151">
        <v>0</v>
      </c>
      <c r="P14" s="144"/>
      <c r="Q14" s="153">
        <f t="shared" si="0"/>
        <v>703238</v>
      </c>
      <c r="R14" s="153">
        <f t="shared" si="0"/>
        <v>2069853</v>
      </c>
      <c r="S14" s="153">
        <f t="shared" si="1"/>
        <v>-48274</v>
      </c>
      <c r="T14" s="153">
        <f t="shared" si="2"/>
        <v>-224433</v>
      </c>
    </row>
    <row r="15" spans="1:20">
      <c r="A15" s="142" t="s">
        <v>136</v>
      </c>
      <c r="B15" s="151">
        <v>545557</v>
      </c>
      <c r="C15" s="151">
        <v>1865238</v>
      </c>
      <c r="D15" s="144"/>
      <c r="E15" s="144"/>
      <c r="F15" s="144"/>
      <c r="G15" s="144"/>
      <c r="H15" s="144"/>
      <c r="I15" s="152">
        <v>498414</v>
      </c>
      <c r="J15" s="152">
        <v>1666259</v>
      </c>
      <c r="K15" s="152"/>
      <c r="L15" s="152"/>
      <c r="M15" s="142" t="s">
        <v>136</v>
      </c>
      <c r="N15" s="151">
        <v>0</v>
      </c>
      <c r="O15" s="151">
        <v>0</v>
      </c>
      <c r="P15" s="144"/>
      <c r="Q15" s="153">
        <f t="shared" si="0"/>
        <v>498414</v>
      </c>
      <c r="R15" s="153">
        <f t="shared" si="0"/>
        <v>1666259</v>
      </c>
      <c r="S15" s="153">
        <f t="shared" si="1"/>
        <v>-47143</v>
      </c>
      <c r="T15" s="153">
        <f t="shared" si="2"/>
        <v>-198979</v>
      </c>
    </row>
    <row r="16" spans="1:20">
      <c r="A16" s="142" t="s">
        <v>137</v>
      </c>
      <c r="B16" s="151">
        <v>676729</v>
      </c>
      <c r="C16" s="151">
        <v>1948576</v>
      </c>
      <c r="D16" s="144"/>
      <c r="E16" s="144"/>
      <c r="F16" s="144"/>
      <c r="G16" s="144"/>
      <c r="H16" s="144"/>
      <c r="I16" s="152">
        <v>622737</v>
      </c>
      <c r="J16" s="152">
        <v>1844130</v>
      </c>
      <c r="K16" s="152"/>
      <c r="L16" s="152"/>
      <c r="M16" s="142" t="s">
        <v>137</v>
      </c>
      <c r="N16" s="151">
        <v>0</v>
      </c>
      <c r="O16" s="151">
        <v>0</v>
      </c>
      <c r="P16" s="144"/>
      <c r="Q16" s="153">
        <f t="shared" si="0"/>
        <v>622737</v>
      </c>
      <c r="R16" s="153">
        <f t="shared" si="0"/>
        <v>1844130</v>
      </c>
      <c r="S16" s="153">
        <f t="shared" si="1"/>
        <v>-53992</v>
      </c>
      <c r="T16" s="153">
        <f t="shared" si="2"/>
        <v>-104446</v>
      </c>
    </row>
    <row r="17" spans="1:20">
      <c r="A17" s="142" t="s">
        <v>138</v>
      </c>
      <c r="B17" s="151">
        <v>941621</v>
      </c>
      <c r="C17" s="151">
        <v>1743835</v>
      </c>
      <c r="D17" s="144"/>
      <c r="E17" s="144"/>
      <c r="F17" s="144"/>
      <c r="G17" s="144"/>
      <c r="H17" s="144"/>
      <c r="I17" s="152">
        <v>852540</v>
      </c>
      <c r="J17" s="152">
        <v>1697265</v>
      </c>
      <c r="K17" s="152"/>
      <c r="L17" s="152"/>
      <c r="M17" s="142" t="s">
        <v>138</v>
      </c>
      <c r="N17" s="151">
        <v>0</v>
      </c>
      <c r="O17" s="151">
        <v>0</v>
      </c>
      <c r="P17" s="144"/>
      <c r="Q17" s="153">
        <f t="shared" si="0"/>
        <v>852540</v>
      </c>
      <c r="R17" s="153">
        <f t="shared" si="0"/>
        <v>1697265</v>
      </c>
      <c r="S17" s="153">
        <f t="shared" si="1"/>
        <v>-89081</v>
      </c>
      <c r="T17" s="153">
        <f t="shared" si="2"/>
        <v>-46570</v>
      </c>
    </row>
    <row r="18" spans="1:20" ht="15">
      <c r="A18" s="142" t="s">
        <v>139</v>
      </c>
      <c r="B18" s="154">
        <v>971709</v>
      </c>
      <c r="C18" s="154">
        <v>1933476</v>
      </c>
      <c r="D18" s="144"/>
      <c r="E18" s="144"/>
      <c r="F18" s="144"/>
      <c r="G18" s="144"/>
      <c r="H18" s="144"/>
      <c r="I18" s="155">
        <v>877093</v>
      </c>
      <c r="J18" s="155">
        <v>1875298</v>
      </c>
      <c r="K18" s="155"/>
      <c r="L18" s="152"/>
      <c r="M18" s="142" t="s">
        <v>139</v>
      </c>
      <c r="N18" s="151">
        <v>0</v>
      </c>
      <c r="O18" s="151">
        <v>0</v>
      </c>
      <c r="P18" s="144"/>
      <c r="Q18" s="153">
        <f t="shared" si="0"/>
        <v>877093</v>
      </c>
      <c r="R18" s="153">
        <f t="shared" si="0"/>
        <v>1875298</v>
      </c>
      <c r="S18" s="153">
        <f t="shared" si="1"/>
        <v>-94616</v>
      </c>
      <c r="T18" s="153">
        <f t="shared" si="2"/>
        <v>-58178</v>
      </c>
    </row>
    <row r="19" spans="1:20" ht="76.5">
      <c r="A19" s="195" t="s">
        <v>147</v>
      </c>
      <c r="B19" s="196">
        <f t="shared" ref="B19" si="3">SUM(B7:B18)</f>
        <v>9085885.2379999999</v>
      </c>
      <c r="C19" s="193">
        <f t="shared" ref="C19" si="4">SUM(C7:C18)</f>
        <v>23747204.355</v>
      </c>
      <c r="D19" s="194" t="s">
        <v>148</v>
      </c>
      <c r="E19" s="144"/>
      <c r="F19" s="144"/>
      <c r="H19" s="204" t="s">
        <v>172</v>
      </c>
      <c r="I19" s="201">
        <f t="shared" ref="I19:J19" si="5">SUM(I7:I18)</f>
        <v>8390546</v>
      </c>
      <c r="J19" s="202">
        <f t="shared" si="5"/>
        <v>21878667</v>
      </c>
      <c r="K19" s="203" t="s">
        <v>149</v>
      </c>
      <c r="L19" s="152"/>
      <c r="M19" s="199" t="s">
        <v>171</v>
      </c>
      <c r="N19" s="200">
        <f t="shared" ref="N19:O19" si="6">SUM(N7:N18)</f>
        <v>0</v>
      </c>
      <c r="O19" s="197">
        <f t="shared" si="6"/>
        <v>0</v>
      </c>
      <c r="P19" s="198" t="s">
        <v>170</v>
      </c>
      <c r="Q19" s="151">
        <f t="shared" ref="Q19:T19" si="7">SUM(Q7:Q18)</f>
        <v>8390546</v>
      </c>
      <c r="R19" s="151">
        <f t="shared" si="7"/>
        <v>21878667</v>
      </c>
      <c r="S19" s="151">
        <f t="shared" si="7"/>
        <v>-695339.23800000001</v>
      </c>
      <c r="T19" s="151">
        <f t="shared" si="7"/>
        <v>-1868537.3550000004</v>
      </c>
    </row>
    <row r="20" spans="1:20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</row>
    <row r="21" spans="1:20">
      <c r="A21" s="142" t="s">
        <v>150</v>
      </c>
      <c r="B21" s="97"/>
      <c r="C21" s="156"/>
      <c r="D21" s="33"/>
      <c r="E21" s="33"/>
      <c r="F21" s="33"/>
      <c r="G21" s="33"/>
      <c r="H21" s="33"/>
      <c r="I21" s="97"/>
      <c r="J21" s="97"/>
      <c r="K21" s="33"/>
      <c r="L21" s="33"/>
      <c r="M21" s="33"/>
      <c r="N21" s="97"/>
      <c r="O21" s="97"/>
      <c r="P21" s="33"/>
      <c r="Q21" s="33"/>
      <c r="R21" s="33"/>
      <c r="S21" s="33"/>
      <c r="T21" s="33"/>
    </row>
    <row r="22" spans="1:20">
      <c r="A22" s="33"/>
      <c r="B22" s="33"/>
      <c r="C22" s="33"/>
      <c r="D22" s="33"/>
      <c r="E22" s="33"/>
      <c r="F22" s="33"/>
      <c r="G22" s="33"/>
      <c r="H22" s="33"/>
      <c r="I22" s="97"/>
      <c r="J22" s="97"/>
      <c r="K22" s="33"/>
      <c r="L22" s="33"/>
      <c r="M22" s="33"/>
      <c r="N22" s="97"/>
      <c r="O22" s="97"/>
      <c r="P22" s="33"/>
      <c r="Q22" s="33"/>
      <c r="R22" s="33"/>
      <c r="S22" s="33"/>
      <c r="T22" s="33"/>
    </row>
    <row r="23" spans="1:20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5" spans="1:20" ht="25.5">
      <c r="A25" s="33"/>
      <c r="B25" s="33" t="s">
        <v>151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157" t="s">
        <v>152</v>
      </c>
      <c r="O25" s="33"/>
    </row>
    <row r="26" spans="1:20" ht="51">
      <c r="A26" s="33" t="s">
        <v>164</v>
      </c>
      <c r="B26" s="33"/>
      <c r="C26" s="33"/>
      <c r="D26" s="33"/>
      <c r="E26" s="33"/>
      <c r="F26" s="33"/>
      <c r="G26" s="33"/>
      <c r="H26" s="33"/>
      <c r="I26" s="33"/>
      <c r="J26" s="33"/>
      <c r="K26" s="157" t="s">
        <v>153</v>
      </c>
      <c r="L26" s="33"/>
      <c r="M26" s="33"/>
      <c r="N26" s="157" t="s">
        <v>153</v>
      </c>
      <c r="O26" s="33"/>
    </row>
    <row r="27" spans="1:20" ht="89.25">
      <c r="A27" s="183">
        <f>A6</f>
        <v>2023</v>
      </c>
      <c r="B27" s="157" t="s">
        <v>154</v>
      </c>
      <c r="C27" s="157" t="s">
        <v>155</v>
      </c>
      <c r="D27" s="157" t="s">
        <v>156</v>
      </c>
      <c r="E27" s="157" t="s">
        <v>157</v>
      </c>
      <c r="F27" s="157" t="s">
        <v>158</v>
      </c>
      <c r="G27" s="157" t="s">
        <v>159</v>
      </c>
      <c r="H27" s="157" t="s">
        <v>160</v>
      </c>
      <c r="I27" s="33" t="s">
        <v>161</v>
      </c>
      <c r="J27" s="33"/>
      <c r="K27" s="33" t="s">
        <v>142</v>
      </c>
      <c r="L27" s="33"/>
      <c r="M27" s="33"/>
      <c r="N27" s="33" t="s">
        <v>142</v>
      </c>
      <c r="O27" s="33"/>
    </row>
    <row r="28" spans="1:20">
      <c r="A28" s="33"/>
      <c r="B28" s="97">
        <v>58717</v>
      </c>
      <c r="C28" s="33" t="s">
        <v>162</v>
      </c>
      <c r="D28" s="33" t="s">
        <v>162</v>
      </c>
      <c r="E28" s="33" t="s">
        <v>162</v>
      </c>
      <c r="F28" s="33" t="s">
        <v>162</v>
      </c>
      <c r="G28" s="33" t="s">
        <v>162</v>
      </c>
      <c r="H28" s="33" t="s">
        <v>162</v>
      </c>
      <c r="I28" s="33" t="s">
        <v>162</v>
      </c>
      <c r="J28" s="33"/>
      <c r="K28" s="33" t="s">
        <v>162</v>
      </c>
      <c r="L28" s="33"/>
      <c r="M28" s="183">
        <f>A27</f>
        <v>2023</v>
      </c>
      <c r="N28" s="33" t="s">
        <v>162</v>
      </c>
      <c r="O28" s="33"/>
    </row>
    <row r="29" spans="1:20">
      <c r="A29" s="33" t="s">
        <v>49</v>
      </c>
      <c r="B29" s="97">
        <v>29964</v>
      </c>
      <c r="C29" s="97">
        <v>10766</v>
      </c>
      <c r="D29" s="97">
        <v>0</v>
      </c>
      <c r="E29" s="97">
        <v>50456</v>
      </c>
      <c r="F29" s="97">
        <v>1546</v>
      </c>
      <c r="G29" s="97">
        <v>1540</v>
      </c>
      <c r="H29" s="97">
        <v>13</v>
      </c>
      <c r="I29" s="153">
        <f>SUM(B29:H29)</f>
        <v>94285</v>
      </c>
      <c r="J29" s="33"/>
      <c r="K29" s="159">
        <f>B7</f>
        <v>919564</v>
      </c>
      <c r="L29" s="33"/>
      <c r="M29" s="33" t="s">
        <v>129</v>
      </c>
      <c r="N29" s="159">
        <f>I29+K29</f>
        <v>1013849</v>
      </c>
      <c r="O29" s="33"/>
    </row>
    <row r="30" spans="1:20">
      <c r="A30" s="33" t="s">
        <v>50</v>
      </c>
      <c r="B30" s="97">
        <v>26562</v>
      </c>
      <c r="C30" s="97">
        <v>9558</v>
      </c>
      <c r="D30" s="97">
        <v>0</v>
      </c>
      <c r="E30" s="97">
        <v>43739</v>
      </c>
      <c r="F30" s="97">
        <v>1433</v>
      </c>
      <c r="G30" s="97">
        <v>1428</v>
      </c>
      <c r="H30" s="97">
        <v>0</v>
      </c>
      <c r="I30" s="153">
        <f t="shared" ref="I30:I40" si="8">SUM(B30:H30)</f>
        <v>82720</v>
      </c>
      <c r="J30" s="33"/>
      <c r="K30" s="159">
        <f t="shared" ref="K30:K40" si="9">B8</f>
        <v>862659</v>
      </c>
      <c r="L30" s="33"/>
      <c r="M30" s="33" t="s">
        <v>130</v>
      </c>
      <c r="N30" s="159">
        <f t="shared" ref="N30:N40" si="10">I30+K30</f>
        <v>945379</v>
      </c>
      <c r="O30" s="33"/>
    </row>
    <row r="31" spans="1:20">
      <c r="A31" s="33" t="s">
        <v>51</v>
      </c>
      <c r="B31" s="97">
        <v>4845</v>
      </c>
      <c r="C31" s="97">
        <v>10507</v>
      </c>
      <c r="D31" s="97">
        <v>0</v>
      </c>
      <c r="E31" s="97">
        <v>47878</v>
      </c>
      <c r="F31" s="97">
        <v>851</v>
      </c>
      <c r="G31" s="97">
        <v>873</v>
      </c>
      <c r="H31" s="97">
        <v>114</v>
      </c>
      <c r="I31" s="153">
        <f t="shared" si="8"/>
        <v>65068</v>
      </c>
      <c r="J31" s="33"/>
      <c r="K31" s="159">
        <f t="shared" si="9"/>
        <v>909299</v>
      </c>
      <c r="L31" s="33"/>
      <c r="M31" s="33" t="s">
        <v>131</v>
      </c>
      <c r="N31" s="159">
        <f t="shared" si="10"/>
        <v>974367</v>
      </c>
      <c r="O31" s="33"/>
    </row>
    <row r="32" spans="1:20">
      <c r="A32" s="33" t="s">
        <v>52</v>
      </c>
      <c r="B32" s="97">
        <v>14087</v>
      </c>
      <c r="C32" s="97">
        <v>9598</v>
      </c>
      <c r="D32" s="97">
        <v>0</v>
      </c>
      <c r="E32" s="97">
        <v>42972</v>
      </c>
      <c r="F32" s="97">
        <v>5687</v>
      </c>
      <c r="G32" s="97">
        <v>5661</v>
      </c>
      <c r="H32" s="97">
        <v>0</v>
      </c>
      <c r="I32" s="153">
        <f t="shared" si="8"/>
        <v>78005</v>
      </c>
      <c r="J32" s="33"/>
      <c r="K32" s="159">
        <f t="shared" si="9"/>
        <v>631919.23800000001</v>
      </c>
      <c r="L32" s="33"/>
      <c r="M32" s="33" t="s">
        <v>132</v>
      </c>
      <c r="N32" s="159">
        <f t="shared" si="10"/>
        <v>709924.23800000001</v>
      </c>
      <c r="O32" s="33"/>
    </row>
    <row r="33" spans="1:15">
      <c r="A33" s="33" t="s">
        <v>53</v>
      </c>
      <c r="B33" s="97">
        <v>28811</v>
      </c>
      <c r="C33" s="97">
        <v>10757</v>
      </c>
      <c r="D33" s="97">
        <v>0</v>
      </c>
      <c r="E33" s="97">
        <v>49599</v>
      </c>
      <c r="F33" s="97">
        <v>4759</v>
      </c>
      <c r="G33" s="97">
        <v>3801</v>
      </c>
      <c r="H33" s="97">
        <v>64</v>
      </c>
      <c r="I33" s="153">
        <f t="shared" si="8"/>
        <v>97791</v>
      </c>
      <c r="J33" s="33"/>
      <c r="K33" s="159">
        <f t="shared" si="9"/>
        <v>325734</v>
      </c>
      <c r="L33" s="33"/>
      <c r="M33" s="33" t="s">
        <v>53</v>
      </c>
      <c r="N33" s="159">
        <f t="shared" si="10"/>
        <v>423525</v>
      </c>
      <c r="O33" s="33"/>
    </row>
    <row r="34" spans="1:15">
      <c r="A34" s="33" t="s">
        <v>54</v>
      </c>
      <c r="B34" s="97">
        <v>30059</v>
      </c>
      <c r="C34" s="97">
        <v>11379</v>
      </c>
      <c r="D34" s="97">
        <v>0</v>
      </c>
      <c r="E34" s="97">
        <v>56180</v>
      </c>
      <c r="F34" s="97">
        <v>100</v>
      </c>
      <c r="G34" s="97">
        <v>116</v>
      </c>
      <c r="H34" s="97">
        <v>0</v>
      </c>
      <c r="I34" s="153">
        <f t="shared" si="8"/>
        <v>97834</v>
      </c>
      <c r="J34" s="33"/>
      <c r="K34" s="159">
        <f t="shared" si="9"/>
        <v>696069</v>
      </c>
      <c r="L34" s="33"/>
      <c r="M34" s="33" t="s">
        <v>133</v>
      </c>
      <c r="N34" s="159">
        <f t="shared" si="10"/>
        <v>793903</v>
      </c>
      <c r="O34" s="33"/>
    </row>
    <row r="35" spans="1:15">
      <c r="A35" s="33" t="s">
        <v>55</v>
      </c>
      <c r="B35" s="97">
        <v>34152</v>
      </c>
      <c r="C35" s="97">
        <v>12601</v>
      </c>
      <c r="D35" s="97">
        <v>0</v>
      </c>
      <c r="E35" s="97">
        <v>68007</v>
      </c>
      <c r="F35" s="97">
        <v>369</v>
      </c>
      <c r="G35" s="97">
        <v>375</v>
      </c>
      <c r="H35" s="97">
        <v>37</v>
      </c>
      <c r="I35" s="153">
        <f t="shared" si="8"/>
        <v>115541</v>
      </c>
      <c r="J35" s="33"/>
      <c r="K35" s="159">
        <f t="shared" si="9"/>
        <v>853513</v>
      </c>
      <c r="L35" s="33"/>
      <c r="M35" s="33" t="s">
        <v>134</v>
      </c>
      <c r="N35" s="159">
        <f t="shared" si="10"/>
        <v>969054</v>
      </c>
      <c r="O35" s="33"/>
    </row>
    <row r="36" spans="1:15">
      <c r="A36" s="33" t="s">
        <v>56</v>
      </c>
      <c r="B36" s="97">
        <v>34707</v>
      </c>
      <c r="C36" s="97">
        <v>13066</v>
      </c>
      <c r="D36" s="97">
        <v>0</v>
      </c>
      <c r="E36" s="97">
        <v>66234</v>
      </c>
      <c r="F36" s="97">
        <v>111</v>
      </c>
      <c r="G36" s="97">
        <v>121</v>
      </c>
      <c r="H36" s="97">
        <v>0</v>
      </c>
      <c r="I36" s="153">
        <f t="shared" si="8"/>
        <v>114239</v>
      </c>
      <c r="J36" s="33"/>
      <c r="K36" s="159">
        <f t="shared" si="9"/>
        <v>751512</v>
      </c>
      <c r="L36" s="33"/>
      <c r="M36" s="33" t="s">
        <v>135</v>
      </c>
      <c r="N36" s="159">
        <f t="shared" si="10"/>
        <v>865751</v>
      </c>
      <c r="O36" s="33"/>
    </row>
    <row r="37" spans="1:15">
      <c r="A37" s="33" t="s">
        <v>57</v>
      </c>
      <c r="B37" s="97">
        <v>29360</v>
      </c>
      <c r="C37" s="97">
        <v>11223</v>
      </c>
      <c r="D37" s="97">
        <v>0</v>
      </c>
      <c r="E37" s="97">
        <v>56353</v>
      </c>
      <c r="F37" s="97">
        <v>177</v>
      </c>
      <c r="G37" s="97">
        <v>185</v>
      </c>
      <c r="H37" s="97">
        <v>0</v>
      </c>
      <c r="I37" s="153">
        <f t="shared" si="8"/>
        <v>97298</v>
      </c>
      <c r="J37" s="33"/>
      <c r="K37" s="159">
        <f t="shared" si="9"/>
        <v>545557</v>
      </c>
      <c r="L37" s="33"/>
      <c r="M37" s="33" t="s">
        <v>136</v>
      </c>
      <c r="N37" s="159">
        <f t="shared" si="10"/>
        <v>642855</v>
      </c>
      <c r="O37" s="33"/>
    </row>
    <row r="38" spans="1:15">
      <c r="A38" s="33" t="s">
        <v>58</v>
      </c>
      <c r="B38" s="97">
        <v>27273</v>
      </c>
      <c r="C38" s="97">
        <v>10343</v>
      </c>
      <c r="D38" s="97">
        <v>0</v>
      </c>
      <c r="E38" s="97">
        <v>51580</v>
      </c>
      <c r="F38" s="97">
        <v>1021</v>
      </c>
      <c r="G38" s="97">
        <v>1017</v>
      </c>
      <c r="H38" s="97">
        <v>307</v>
      </c>
      <c r="I38" s="153">
        <f t="shared" si="8"/>
        <v>91541</v>
      </c>
      <c r="J38" s="33"/>
      <c r="K38" s="159">
        <f t="shared" si="9"/>
        <v>676729</v>
      </c>
      <c r="L38" s="33"/>
      <c r="M38" s="33" t="s">
        <v>137</v>
      </c>
      <c r="N38" s="159">
        <f t="shared" si="10"/>
        <v>768270</v>
      </c>
      <c r="O38" s="33"/>
    </row>
    <row r="39" spans="1:15">
      <c r="A39" s="33" t="s">
        <v>59</v>
      </c>
      <c r="B39" s="97">
        <v>26453</v>
      </c>
      <c r="C39" s="97">
        <v>9661</v>
      </c>
      <c r="D39" s="97">
        <v>0</v>
      </c>
      <c r="E39" s="97">
        <v>51486</v>
      </c>
      <c r="F39" s="97">
        <v>2659</v>
      </c>
      <c r="G39" s="97">
        <v>2650</v>
      </c>
      <c r="H39" s="97">
        <v>831</v>
      </c>
      <c r="I39" s="153">
        <f t="shared" si="8"/>
        <v>93740</v>
      </c>
      <c r="J39" s="33"/>
      <c r="K39" s="159">
        <f t="shared" si="9"/>
        <v>941621</v>
      </c>
      <c r="L39" s="33"/>
      <c r="M39" s="33" t="s">
        <v>138</v>
      </c>
      <c r="N39" s="159">
        <f t="shared" si="10"/>
        <v>1035361</v>
      </c>
      <c r="O39" s="33"/>
    </row>
    <row r="40" spans="1:15" ht="15">
      <c r="A40" s="33" t="s">
        <v>60</v>
      </c>
      <c r="B40" s="160">
        <v>27167</v>
      </c>
      <c r="C40" s="160">
        <v>9761</v>
      </c>
      <c r="D40" s="160">
        <v>0</v>
      </c>
      <c r="E40" s="160">
        <v>56268</v>
      </c>
      <c r="F40" s="160">
        <v>306</v>
      </c>
      <c r="G40" s="160">
        <v>313</v>
      </c>
      <c r="H40" s="160">
        <v>0</v>
      </c>
      <c r="I40" s="163">
        <f t="shared" si="8"/>
        <v>93815</v>
      </c>
      <c r="J40" s="161"/>
      <c r="K40" s="162">
        <f t="shared" si="9"/>
        <v>971709</v>
      </c>
      <c r="L40" s="161"/>
      <c r="M40" s="161" t="s">
        <v>139</v>
      </c>
      <c r="N40" s="162">
        <f t="shared" si="10"/>
        <v>1065524</v>
      </c>
      <c r="O40" s="33"/>
    </row>
    <row r="41" spans="1:15">
      <c r="A41" s="33" t="s">
        <v>161</v>
      </c>
      <c r="B41" s="97">
        <f>SUM(B29:B40)</f>
        <v>313440</v>
      </c>
      <c r="C41" s="97">
        <f t="shared" ref="C41:I41" si="11">SUM(C29:C40)</f>
        <v>129220</v>
      </c>
      <c r="D41" s="97">
        <f t="shared" si="11"/>
        <v>0</v>
      </c>
      <c r="E41" s="97">
        <f t="shared" si="11"/>
        <v>640752</v>
      </c>
      <c r="F41" s="97">
        <f t="shared" si="11"/>
        <v>19019</v>
      </c>
      <c r="G41" s="97">
        <f t="shared" si="11"/>
        <v>18080</v>
      </c>
      <c r="H41" s="97">
        <f t="shared" si="11"/>
        <v>1366</v>
      </c>
      <c r="I41" s="97">
        <f t="shared" si="11"/>
        <v>1121877</v>
      </c>
      <c r="J41" s="33"/>
      <c r="K41" s="159">
        <f>SUM(K29:K40)</f>
        <v>9085885.2379999999</v>
      </c>
      <c r="L41" s="33"/>
      <c r="M41" s="33" t="s">
        <v>161</v>
      </c>
      <c r="N41" s="159">
        <f>SUM(N29:N40)</f>
        <v>10207762.238</v>
      </c>
      <c r="O41" s="33"/>
    </row>
    <row r="42" spans="1: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 t="s">
        <v>163</v>
      </c>
      <c r="L42" s="33"/>
      <c r="M42" s="33"/>
      <c r="N42" s="33"/>
      <c r="O42" s="33"/>
    </row>
  </sheetData>
  <pageMargins left="0.25" right="0.25" top="1.0625" bottom="0.25" header="0.3" footer="0.3"/>
  <pageSetup scale="56" orientation="landscape" r:id="rId1"/>
  <headerFooter>
    <oddHeader>&amp;R&amp;"Times New Roman,Bold"PUCO Case No. 24-503-EL-FOR
Source Files
Forms FE-T5 and FE-T1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showGridLines="0" view="pageLayout" zoomScaleNormal="100" workbookViewId="0">
      <selection activeCell="A5" sqref="A5"/>
    </sheetView>
  </sheetViews>
  <sheetFormatPr defaultRowHeight="12.75"/>
  <cols>
    <col min="1" max="1" width="28.42578125" bestFit="1" customWidth="1"/>
    <col min="2" max="2" width="17.5703125" bestFit="1" customWidth="1"/>
    <col min="3" max="3" width="3.42578125" bestFit="1" customWidth="1"/>
    <col min="4" max="4" width="18.85546875" bestFit="1" customWidth="1"/>
    <col min="5" max="5" width="3" customWidth="1"/>
    <col min="6" max="6" width="18.85546875" bestFit="1" customWidth="1"/>
    <col min="7" max="7" width="2.42578125" customWidth="1"/>
    <col min="8" max="8" width="17.5703125" bestFit="1" customWidth="1"/>
    <col min="9" max="9" width="3.5703125" style="33" customWidth="1"/>
    <col min="10" max="10" width="17.5703125" style="33" customWidth="1"/>
    <col min="11" max="11" width="4.85546875" style="33" customWidth="1"/>
    <col min="12" max="12" width="17.5703125" bestFit="1" customWidth="1"/>
    <col min="13" max="13" width="4.42578125" customWidth="1"/>
    <col min="14" max="14" width="25.85546875" bestFit="1" customWidth="1"/>
    <col min="15" max="15" width="17.5703125" bestFit="1" customWidth="1"/>
    <col min="16" max="235" width="39.5703125" customWidth="1"/>
  </cols>
  <sheetData>
    <row r="1" spans="1:14" ht="15.75">
      <c r="A1" s="34" t="str">
        <f>CONCATENATE("Billed Retail Sales - ",'FE-T1 Inputs'!B2)</f>
        <v>Billed Retail Sales - 2023</v>
      </c>
      <c r="B1" s="35"/>
      <c r="C1" s="35"/>
      <c r="D1" s="35"/>
      <c r="E1" s="35"/>
      <c r="F1" s="35"/>
      <c r="G1" s="35"/>
      <c r="H1" s="210" t="str">
        <f>A1</f>
        <v>Billed Retail Sales - 2023</v>
      </c>
      <c r="I1" s="210"/>
      <c r="J1" s="210"/>
      <c r="K1" s="210"/>
      <c r="L1" s="210"/>
      <c r="M1" s="35"/>
      <c r="N1" s="35"/>
    </row>
    <row r="2" spans="1:14" ht="15.75">
      <c r="A2" s="34" t="s">
        <v>41</v>
      </c>
      <c r="B2" s="36"/>
      <c r="C2" s="35"/>
      <c r="D2" s="35"/>
      <c r="E2" s="35"/>
      <c r="F2" s="35"/>
      <c r="G2" s="35"/>
      <c r="H2" s="164" t="s">
        <v>41</v>
      </c>
      <c r="I2" s="164"/>
      <c r="J2" s="164"/>
      <c r="K2" s="164"/>
      <c r="L2" s="165"/>
      <c r="M2" s="35"/>
      <c r="N2" s="35"/>
    </row>
    <row r="3" spans="1:14" ht="15.75">
      <c r="A3" s="34" t="s">
        <v>42</v>
      </c>
      <c r="B3" s="34"/>
      <c r="C3" s="35"/>
      <c r="D3" s="35"/>
      <c r="E3" s="35"/>
      <c r="F3" s="35"/>
      <c r="G3" s="35"/>
      <c r="H3" s="210" t="s">
        <v>43</v>
      </c>
      <c r="I3" s="210"/>
      <c r="J3" s="210"/>
      <c r="K3" s="210"/>
      <c r="L3" s="210"/>
      <c r="M3" s="35"/>
      <c r="N3" s="35"/>
    </row>
    <row r="4" spans="1:14" ht="15.75">
      <c r="A4" s="139" t="s">
        <v>166</v>
      </c>
      <c r="B4" s="38"/>
      <c r="C4" s="33"/>
      <c r="D4" s="33"/>
      <c r="E4" s="33"/>
      <c r="F4" s="45" t="s">
        <v>44</v>
      </c>
      <c r="G4" s="33"/>
      <c r="H4" s="38"/>
      <c r="I4" s="38"/>
      <c r="J4" s="38"/>
      <c r="K4" s="38"/>
      <c r="L4" s="33"/>
      <c r="M4" s="33"/>
      <c r="N4" s="45" t="s">
        <v>45</v>
      </c>
    </row>
    <row r="5" spans="1:14" ht="15.75">
      <c r="A5" s="37"/>
      <c r="B5" s="38"/>
      <c r="C5" s="33"/>
      <c r="D5" s="33"/>
      <c r="E5" s="33"/>
      <c r="F5" s="33"/>
      <c r="G5" s="33"/>
      <c r="H5" s="38"/>
      <c r="I5" s="38"/>
      <c r="J5" s="38"/>
      <c r="K5" s="38"/>
      <c r="L5" s="33"/>
      <c r="M5" s="33"/>
      <c r="N5" s="33"/>
    </row>
    <row r="6" spans="1:14" ht="31.5">
      <c r="A6" s="35"/>
      <c r="B6" s="39" t="s">
        <v>167</v>
      </c>
      <c r="C6" s="35"/>
      <c r="D6" s="40" t="s">
        <v>168</v>
      </c>
      <c r="E6" s="35"/>
      <c r="F6" s="41" t="s">
        <v>46</v>
      </c>
      <c r="G6" s="35"/>
      <c r="H6" s="39" t="s">
        <v>167</v>
      </c>
      <c r="I6" s="39"/>
      <c r="J6" s="40" t="s">
        <v>168</v>
      </c>
      <c r="K6" s="40"/>
      <c r="L6" s="42" t="s">
        <v>47</v>
      </c>
      <c r="M6" s="35"/>
      <c r="N6" s="43" t="s">
        <v>48</v>
      </c>
    </row>
    <row r="7" spans="1:14" ht="15.75">
      <c r="A7" s="44" t="s">
        <v>49</v>
      </c>
      <c r="B7" s="208">
        <v>789374565.29999995</v>
      </c>
      <c r="C7" s="54"/>
      <c r="D7" s="208">
        <v>999396947.80000007</v>
      </c>
      <c r="E7" s="55"/>
      <c r="F7" s="118">
        <f>SUM(B7:E7)</f>
        <v>1788771513.0999999</v>
      </c>
      <c r="G7" s="55"/>
      <c r="H7" s="208">
        <v>357906577.10000002</v>
      </c>
      <c r="I7" s="167"/>
      <c r="J7" s="166">
        <v>0</v>
      </c>
      <c r="K7" s="166"/>
      <c r="L7" s="38">
        <f>H7+J7</f>
        <v>357906577.10000002</v>
      </c>
      <c r="M7" s="55"/>
      <c r="N7" s="118">
        <f t="shared" ref="N7:N18" si="0">L7+F7</f>
        <v>2146678090.1999998</v>
      </c>
    </row>
    <row r="8" spans="1:14" ht="15.75">
      <c r="A8" s="44" t="s">
        <v>50</v>
      </c>
      <c r="B8" s="208">
        <v>713083103.79999995</v>
      </c>
      <c r="C8" s="54"/>
      <c r="D8" s="208">
        <v>715640136.49999988</v>
      </c>
      <c r="E8" s="55"/>
      <c r="F8" s="118">
        <f t="shared" ref="F8:F18" si="1">SUM(B8:E8)</f>
        <v>1428723240.2999997</v>
      </c>
      <c r="G8" s="55"/>
      <c r="H8" s="208">
        <v>309385273.39999998</v>
      </c>
      <c r="I8" s="167"/>
      <c r="J8" s="166">
        <v>0</v>
      </c>
      <c r="K8" s="166"/>
      <c r="L8" s="38">
        <f t="shared" ref="L8:L18" si="2">H8+J8</f>
        <v>309385273.39999998</v>
      </c>
      <c r="M8" s="55"/>
      <c r="N8" s="118">
        <f t="shared" si="0"/>
        <v>1738108513.6999998</v>
      </c>
    </row>
    <row r="9" spans="1:14" ht="15.75">
      <c r="A9" s="44" t="s">
        <v>51</v>
      </c>
      <c r="B9" s="208">
        <v>750584020.80000007</v>
      </c>
      <c r="C9" s="54"/>
      <c r="D9" s="208">
        <v>901988000.79999995</v>
      </c>
      <c r="E9" s="55"/>
      <c r="F9" s="118">
        <f t="shared" si="1"/>
        <v>1652572021.5999999</v>
      </c>
      <c r="G9" s="55"/>
      <c r="H9" s="208">
        <v>318506796.79999995</v>
      </c>
      <c r="I9" s="167"/>
      <c r="J9" s="166">
        <v>0</v>
      </c>
      <c r="K9" s="166"/>
      <c r="L9" s="38">
        <f t="shared" si="2"/>
        <v>318506796.79999995</v>
      </c>
      <c r="M9" s="55"/>
      <c r="N9" s="118">
        <f t="shared" si="0"/>
        <v>1971078818.3999999</v>
      </c>
    </row>
    <row r="10" spans="1:14" ht="15.75">
      <c r="A10" s="44" t="s">
        <v>52</v>
      </c>
      <c r="B10" s="208">
        <v>586978475.39999998</v>
      </c>
      <c r="C10" s="54"/>
      <c r="D10" s="208">
        <v>808851480.5999999</v>
      </c>
      <c r="E10" s="55"/>
      <c r="F10" s="118">
        <f t="shared" si="1"/>
        <v>1395829956</v>
      </c>
      <c r="G10" s="55"/>
      <c r="H10" s="208">
        <v>206964431.60000002</v>
      </c>
      <c r="I10" s="167"/>
      <c r="J10" s="166">
        <v>0</v>
      </c>
      <c r="K10" s="166"/>
      <c r="L10" s="38">
        <f t="shared" si="2"/>
        <v>206964431.60000002</v>
      </c>
      <c r="M10" s="55"/>
      <c r="N10" s="118">
        <f t="shared" si="0"/>
        <v>1602794387.5999999</v>
      </c>
    </row>
    <row r="11" spans="1:14" ht="15.75">
      <c r="A11" s="44" t="s">
        <v>53</v>
      </c>
      <c r="B11" s="208">
        <v>466966963.79999995</v>
      </c>
      <c r="C11" s="54"/>
      <c r="D11" s="208">
        <v>988884373.5</v>
      </c>
      <c r="E11" s="55"/>
      <c r="F11" s="118">
        <f t="shared" si="1"/>
        <v>1455851337.3</v>
      </c>
      <c r="G11" s="55"/>
      <c r="H11" s="208">
        <v>351870678.69999993</v>
      </c>
      <c r="I11" s="167"/>
      <c r="J11" s="166">
        <v>0</v>
      </c>
      <c r="K11" s="166"/>
      <c r="L11" s="38">
        <f t="shared" si="2"/>
        <v>351870678.69999993</v>
      </c>
      <c r="M11" s="55"/>
      <c r="N11" s="118">
        <f t="shared" si="0"/>
        <v>1807722016</v>
      </c>
    </row>
    <row r="12" spans="1:14" ht="15.75">
      <c r="A12" s="44" t="s">
        <v>54</v>
      </c>
      <c r="B12" s="208">
        <v>418228542.69999993</v>
      </c>
      <c r="C12" s="54"/>
      <c r="D12" s="208">
        <v>1170235611.8000002</v>
      </c>
      <c r="E12" s="55"/>
      <c r="F12" s="118">
        <f t="shared" si="1"/>
        <v>1588464154.5</v>
      </c>
      <c r="G12" s="55"/>
      <c r="H12" s="208">
        <v>317274144.39999998</v>
      </c>
      <c r="I12" s="167"/>
      <c r="J12" s="166">
        <v>0</v>
      </c>
      <c r="K12" s="166"/>
      <c r="L12" s="38">
        <f t="shared" si="2"/>
        <v>317274144.39999998</v>
      </c>
      <c r="M12" s="55"/>
      <c r="N12" s="118">
        <f t="shared" si="0"/>
        <v>1905738298.9000001</v>
      </c>
    </row>
    <row r="13" spans="1:14" ht="15.75">
      <c r="A13" s="44" t="s">
        <v>55</v>
      </c>
      <c r="B13" s="208">
        <v>409767480.91100001</v>
      </c>
      <c r="C13" s="54"/>
      <c r="D13" s="208">
        <v>1364813777.5799999</v>
      </c>
      <c r="E13" s="55"/>
      <c r="F13" s="118">
        <f t="shared" si="1"/>
        <v>1774581258.4909999</v>
      </c>
      <c r="G13" s="55"/>
      <c r="H13" s="208">
        <v>360501442.80599999</v>
      </c>
      <c r="I13" s="167"/>
      <c r="J13" s="166">
        <v>0</v>
      </c>
      <c r="K13" s="166"/>
      <c r="L13" s="38">
        <f t="shared" si="2"/>
        <v>360501442.80599999</v>
      </c>
      <c r="M13" s="55"/>
      <c r="N13" s="118">
        <f t="shared" si="0"/>
        <v>2135082701.2969999</v>
      </c>
    </row>
    <row r="14" spans="1:14" ht="15.75">
      <c r="A14" s="44" t="s">
        <v>56</v>
      </c>
      <c r="B14" s="208">
        <v>442584237.10200006</v>
      </c>
      <c r="C14" s="54"/>
      <c r="D14" s="208">
        <v>1450106616.2819998</v>
      </c>
      <c r="E14" s="55"/>
      <c r="F14" s="118">
        <f t="shared" si="1"/>
        <v>1892690853.3839998</v>
      </c>
      <c r="G14" s="55"/>
      <c r="H14" s="208">
        <v>387277849.59799999</v>
      </c>
      <c r="I14" s="167"/>
      <c r="J14" s="166">
        <v>0</v>
      </c>
      <c r="K14" s="166"/>
      <c r="L14" s="38">
        <f t="shared" si="2"/>
        <v>387277849.59799999</v>
      </c>
      <c r="M14" s="55"/>
      <c r="N14" s="118">
        <f t="shared" si="0"/>
        <v>2279968702.9819999</v>
      </c>
    </row>
    <row r="15" spans="1:14" ht="15.75">
      <c r="A15" s="44" t="s">
        <v>57</v>
      </c>
      <c r="B15" s="208">
        <v>413904088.79999995</v>
      </c>
      <c r="C15" s="54"/>
      <c r="D15" s="208">
        <v>1431612351.9000001</v>
      </c>
      <c r="E15" s="55"/>
      <c r="F15" s="118">
        <f t="shared" si="1"/>
        <v>1845516440.7</v>
      </c>
      <c r="G15" s="55"/>
      <c r="H15" s="208">
        <v>374262297.69999999</v>
      </c>
      <c r="I15" s="167"/>
      <c r="J15" s="166">
        <v>0</v>
      </c>
      <c r="K15" s="166"/>
      <c r="L15" s="38">
        <f t="shared" si="2"/>
        <v>374262297.69999999</v>
      </c>
      <c r="M15" s="55"/>
      <c r="N15" s="118">
        <f t="shared" si="0"/>
        <v>2219778738.4000001</v>
      </c>
    </row>
    <row r="16" spans="1:14" ht="15.75">
      <c r="A16" s="44" t="s">
        <v>58</v>
      </c>
      <c r="B16" s="208">
        <v>319152715.83799994</v>
      </c>
      <c r="C16" s="54"/>
      <c r="D16" s="208">
        <v>1066218607.5480001</v>
      </c>
      <c r="E16" s="55"/>
      <c r="F16" s="118">
        <f t="shared" si="1"/>
        <v>1385371323.3860002</v>
      </c>
      <c r="G16" s="55"/>
      <c r="H16" s="208">
        <v>301932244.46199995</v>
      </c>
      <c r="I16" s="167"/>
      <c r="J16" s="166">
        <v>0</v>
      </c>
      <c r="K16" s="166"/>
      <c r="L16" s="38">
        <f t="shared" si="2"/>
        <v>301932244.46199995</v>
      </c>
      <c r="M16" s="55"/>
      <c r="N16" s="118">
        <f t="shared" si="0"/>
        <v>1687303567.848</v>
      </c>
    </row>
    <row r="17" spans="1:14" ht="15.75">
      <c r="A17" s="44" t="s">
        <v>59</v>
      </c>
      <c r="B17" s="208">
        <v>301076490.63400006</v>
      </c>
      <c r="C17" s="54"/>
      <c r="D17" s="208">
        <v>1113332804.425</v>
      </c>
      <c r="E17" s="55"/>
      <c r="F17" s="118">
        <f t="shared" si="1"/>
        <v>1414409295.059</v>
      </c>
      <c r="G17" s="55"/>
      <c r="H17" s="208">
        <v>268095256.331</v>
      </c>
      <c r="I17" s="167"/>
      <c r="J17" s="166">
        <v>0</v>
      </c>
      <c r="K17" s="166"/>
      <c r="L17" s="38">
        <f t="shared" si="2"/>
        <v>268095256.331</v>
      </c>
      <c r="M17" s="55"/>
      <c r="N17" s="118">
        <f t="shared" si="0"/>
        <v>1682504551.3900001</v>
      </c>
    </row>
    <row r="18" spans="1:14" ht="15.75">
      <c r="A18" s="44" t="s">
        <v>60</v>
      </c>
      <c r="B18" s="208">
        <v>428649191.08599997</v>
      </c>
      <c r="C18" s="54"/>
      <c r="D18" s="208">
        <v>1153261537.027</v>
      </c>
      <c r="E18" s="55"/>
      <c r="F18" s="119">
        <f t="shared" si="1"/>
        <v>1581910728.1129999</v>
      </c>
      <c r="G18" s="55"/>
      <c r="H18" s="208">
        <v>315539742.10100001</v>
      </c>
      <c r="I18" s="168"/>
      <c r="J18" s="169">
        <v>0</v>
      </c>
      <c r="K18" s="170"/>
      <c r="L18" s="38">
        <f t="shared" si="2"/>
        <v>315539742.10100001</v>
      </c>
      <c r="M18" s="55"/>
      <c r="N18" s="119">
        <f t="shared" si="0"/>
        <v>1897450470.214</v>
      </c>
    </row>
    <row r="19" spans="1:14" ht="15.75">
      <c r="A19" s="44" t="s">
        <v>4</v>
      </c>
      <c r="B19" s="121">
        <f>SUM(B7:B18)</f>
        <v>6040349876.1710014</v>
      </c>
      <c r="C19" s="100"/>
      <c r="D19" s="121">
        <f>SUM(D7:D18)</f>
        <v>13164342245.761999</v>
      </c>
      <c r="E19" s="100"/>
      <c r="F19" s="120">
        <f>SUM(F7:F18)</f>
        <v>19204692121.932999</v>
      </c>
      <c r="G19" s="100"/>
      <c r="H19" s="121">
        <f>SUM(H7:H18)</f>
        <v>3869516734.9979992</v>
      </c>
      <c r="I19" s="121"/>
      <c r="J19" s="121">
        <f>SUM(J7:J18)</f>
        <v>0</v>
      </c>
      <c r="K19" s="121"/>
      <c r="L19" s="121">
        <f>SUM(L7:L18)</f>
        <v>3869516734.9979992</v>
      </c>
      <c r="M19" s="100"/>
      <c r="N19" s="120">
        <f>SUM(N7:N18)</f>
        <v>23074208856.931</v>
      </c>
    </row>
    <row r="20" spans="1:14">
      <c r="B20" s="48"/>
      <c r="D20" s="48"/>
      <c r="L20" s="48"/>
    </row>
    <row r="23" spans="1:14" ht="15">
      <c r="B23" s="13"/>
    </row>
    <row r="24" spans="1:14" ht="15">
      <c r="B24" s="13"/>
      <c r="C24" s="13"/>
      <c r="D24" s="13"/>
    </row>
    <row r="26" spans="1:14">
      <c r="A26" s="206" t="s">
        <v>173</v>
      </c>
      <c r="B26" s="158"/>
    </row>
    <row r="28" spans="1:14">
      <c r="B28" s="97">
        <v>58717</v>
      </c>
    </row>
  </sheetData>
  <mergeCells count="2">
    <mergeCell ref="H1:L1"/>
    <mergeCell ref="H3:L3"/>
  </mergeCells>
  <pageMargins left="0.25" right="0.25" top="1.0625" bottom="0.25" header="0.3" footer="0.3"/>
  <pageSetup scale="74" orientation="landscape" r:id="rId1"/>
  <headerFooter>
    <oddHeader>&amp;R&amp;"Times New Roman,Bold"PUCO Case No. 24-503-EL-FOR
Source Files
Forms FE-T5 and FE-T1
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128.42578125" style="19" bestFit="1" customWidth="1"/>
    <col min="6" max="6" width="11.42578125" style="2" bestFit="1" customWidth="1"/>
    <col min="7" max="7" width="11.85546875" style="2" bestFit="1" customWidth="1"/>
    <col min="8" max="16384" width="9.140625" style="2"/>
  </cols>
  <sheetData>
    <row r="1" spans="1:6" ht="54" customHeight="1">
      <c r="A1" s="109" t="s">
        <v>39</v>
      </c>
      <c r="C1" s="110"/>
    </row>
    <row r="2" spans="1:6" ht="16.5" customHeight="1">
      <c r="C2" s="110"/>
      <c r="E2" s="20" t="s">
        <v>169</v>
      </c>
    </row>
    <row r="3" spans="1:6" ht="16.5" customHeight="1">
      <c r="A3" s="109" t="s">
        <v>0</v>
      </c>
      <c r="C3" s="110"/>
      <c r="E3" s="21" t="s">
        <v>174</v>
      </c>
    </row>
    <row r="4" spans="1:6" ht="16.5" customHeight="1">
      <c r="C4" s="110"/>
    </row>
    <row r="5" spans="1:6" ht="16.5" customHeight="1">
      <c r="A5" s="112" t="s">
        <v>24</v>
      </c>
      <c r="B5" s="113">
        <v>44927</v>
      </c>
      <c r="C5" s="110"/>
    </row>
    <row r="6" spans="1:6" ht="16.5" customHeight="1">
      <c r="C6" s="110"/>
    </row>
    <row r="7" spans="1:6" ht="16.5" customHeight="1">
      <c r="A7" s="112" t="s">
        <v>1</v>
      </c>
      <c r="C7" s="110"/>
    </row>
    <row r="8" spans="1:6" ht="16.5" customHeight="1">
      <c r="C8" s="110"/>
    </row>
    <row r="9" spans="1:6" ht="45.75" customHeight="1">
      <c r="A9" s="171"/>
      <c r="B9" s="133" t="s">
        <v>2</v>
      </c>
      <c r="C9" s="133" t="s">
        <v>3</v>
      </c>
      <c r="D9" s="172" t="s">
        <v>4</v>
      </c>
      <c r="E9" s="22"/>
    </row>
    <row r="10" spans="1:6" ht="33" customHeight="1">
      <c r="A10" s="173" t="s">
        <v>5</v>
      </c>
      <c r="B10" s="186">
        <v>615649.03</v>
      </c>
      <c r="C10" s="132">
        <v>0</v>
      </c>
      <c r="D10" s="132">
        <f>B10+C10</f>
        <v>615649.03</v>
      </c>
      <c r="E10" s="23" t="s">
        <v>66</v>
      </c>
    </row>
    <row r="11" spans="1:6" ht="15.75" customHeight="1">
      <c r="A11" s="171"/>
      <c r="B11" s="132"/>
      <c r="C11" s="132"/>
      <c r="D11" s="132"/>
      <c r="E11" s="23"/>
    </row>
    <row r="12" spans="1:6" ht="15.75" customHeight="1">
      <c r="A12" s="173" t="s">
        <v>6</v>
      </c>
      <c r="B12" s="186">
        <f>TIES!C7</f>
        <v>2207882</v>
      </c>
      <c r="C12" s="132">
        <v>0</v>
      </c>
      <c r="D12" s="132">
        <f>B12+C12</f>
        <v>2207882</v>
      </c>
      <c r="E12" s="23" t="s">
        <v>61</v>
      </c>
      <c r="F12" s="10"/>
    </row>
    <row r="13" spans="1:6" ht="15.75" customHeight="1">
      <c r="A13" s="171"/>
      <c r="B13" s="132"/>
      <c r="C13" s="132"/>
      <c r="D13" s="132"/>
      <c r="E13" s="22"/>
    </row>
    <row r="14" spans="1:6" ht="15.75" customHeight="1">
      <c r="A14" s="173" t="s">
        <v>7</v>
      </c>
      <c r="B14" s="132">
        <f>SUM(B10:B13)</f>
        <v>2823531.0300000003</v>
      </c>
      <c r="C14" s="132">
        <f>SUM(C10:C13)</f>
        <v>0</v>
      </c>
      <c r="D14" s="132">
        <f>SUM(D10:D13)</f>
        <v>2823531.0300000003</v>
      </c>
      <c r="E14" s="22"/>
    </row>
    <row r="15" spans="1:6" ht="36.75" customHeight="1">
      <c r="A15" s="174"/>
      <c r="B15" s="136"/>
      <c r="C15" s="136"/>
      <c r="D15" s="136"/>
      <c r="E15" s="24"/>
    </row>
    <row r="16" spans="1:6" ht="18" customHeight="1">
      <c r="A16" s="175" t="s">
        <v>8</v>
      </c>
      <c r="B16" s="136"/>
      <c r="C16" s="136"/>
      <c r="D16" s="136"/>
    </row>
    <row r="17" spans="1:7" ht="18" customHeight="1">
      <c r="A17" s="174"/>
      <c r="B17" s="136"/>
      <c r="C17" s="136"/>
      <c r="D17" s="136"/>
    </row>
    <row r="18" spans="1:7" ht="18" customHeight="1">
      <c r="A18" s="176" t="s">
        <v>24</v>
      </c>
      <c r="B18" s="177">
        <f>B5</f>
        <v>44927</v>
      </c>
      <c r="C18" s="136"/>
      <c r="D18" s="136"/>
      <c r="E18" s="131"/>
    </row>
    <row r="19" spans="1:7" ht="18" customHeight="1">
      <c r="A19" s="174"/>
      <c r="B19" s="136"/>
      <c r="C19" s="136"/>
      <c r="D19" s="136"/>
    </row>
    <row r="20" spans="1:7" ht="18" customHeight="1">
      <c r="A20" s="178" t="s">
        <v>25</v>
      </c>
      <c r="B20" s="137"/>
      <c r="C20" s="137"/>
      <c r="D20" s="137"/>
      <c r="G20" s="3"/>
    </row>
    <row r="21" spans="1:7" ht="45">
      <c r="A21" s="171"/>
      <c r="B21" s="133" t="s">
        <v>2</v>
      </c>
      <c r="C21" s="133" t="s">
        <v>3</v>
      </c>
      <c r="D21" s="133" t="s">
        <v>4</v>
      </c>
    </row>
    <row r="22" spans="1:7" ht="15.75" customHeight="1">
      <c r="A22" s="173" t="s">
        <v>9</v>
      </c>
      <c r="B22" s="134"/>
      <c r="C22" s="134"/>
      <c r="D22" s="134"/>
    </row>
    <row r="23" spans="1:7" ht="15.75" customHeight="1">
      <c r="A23" s="173" t="s">
        <v>10</v>
      </c>
      <c r="B23" s="189">
        <f>'Sales Data for FE-T5'!N7/1000</f>
        <v>2146678.0902</v>
      </c>
      <c r="C23" s="179">
        <v>0</v>
      </c>
      <c r="D23" s="132">
        <f>B23+C23</f>
        <v>2146678.0902</v>
      </c>
      <c r="E23" s="25" t="s">
        <v>32</v>
      </c>
    </row>
    <row r="24" spans="1:7" ht="15.75" customHeight="1">
      <c r="A24" s="173" t="s">
        <v>11</v>
      </c>
      <c r="B24" s="132"/>
      <c r="C24" s="132"/>
      <c r="D24" s="132"/>
      <c r="E24" s="26"/>
    </row>
    <row r="25" spans="1:7" ht="15.75" customHeight="1">
      <c r="A25" s="173" t="s">
        <v>12</v>
      </c>
      <c r="B25" s="187">
        <v>31835.439999999999</v>
      </c>
      <c r="C25" s="132">
        <v>0</v>
      </c>
      <c r="D25" s="132">
        <f t="shared" ref="D25:D30" si="0">B25+C25</f>
        <v>31835.439999999999</v>
      </c>
      <c r="E25" s="27" t="s">
        <v>62</v>
      </c>
    </row>
    <row r="26" spans="1:7" ht="15.75" customHeight="1">
      <c r="A26" s="173" t="s">
        <v>13</v>
      </c>
      <c r="B26" s="186">
        <v>71195.756000000008</v>
      </c>
      <c r="C26" s="132">
        <v>0</v>
      </c>
      <c r="D26" s="132">
        <f t="shared" si="0"/>
        <v>71195.756000000008</v>
      </c>
      <c r="E26" s="27" t="s">
        <v>63</v>
      </c>
    </row>
    <row r="27" spans="1:7" ht="15.75" customHeight="1">
      <c r="A27" s="173" t="s">
        <v>14</v>
      </c>
      <c r="B27" s="132"/>
      <c r="C27" s="132"/>
      <c r="D27" s="132"/>
      <c r="E27" s="28"/>
    </row>
    <row r="28" spans="1:7" ht="15.75" customHeight="1">
      <c r="A28" s="173" t="s">
        <v>15</v>
      </c>
      <c r="B28" s="132">
        <v>58717</v>
      </c>
      <c r="C28" s="132"/>
      <c r="D28" s="132"/>
      <c r="E28" s="28"/>
      <c r="G28" s="11"/>
    </row>
    <row r="29" spans="1:7" ht="15.75" customHeight="1">
      <c r="A29" s="173" t="s">
        <v>16</v>
      </c>
      <c r="B29" s="132"/>
      <c r="C29" s="132"/>
      <c r="D29" s="132"/>
      <c r="E29" s="28"/>
      <c r="G29" s="11"/>
    </row>
    <row r="30" spans="1:7" ht="15.75" customHeight="1">
      <c r="A30" s="173" t="s">
        <v>17</v>
      </c>
      <c r="B30" s="187">
        <v>1013849</v>
      </c>
      <c r="C30" s="132">
        <v>0</v>
      </c>
      <c r="D30" s="132">
        <f t="shared" si="0"/>
        <v>1013849</v>
      </c>
      <c r="E30" s="27" t="s">
        <v>34</v>
      </c>
    </row>
    <row r="31" spans="1:7" ht="15.75" customHeight="1">
      <c r="A31" s="171"/>
      <c r="B31" s="132"/>
      <c r="C31" s="132"/>
      <c r="D31" s="132"/>
      <c r="E31" s="27" t="s">
        <v>67</v>
      </c>
    </row>
    <row r="32" spans="1:7" ht="15.75" customHeight="1">
      <c r="A32" s="173" t="s">
        <v>18</v>
      </c>
      <c r="B32" s="132">
        <f>SUM(B22:B31)</f>
        <v>3322275.2862</v>
      </c>
      <c r="C32" s="132">
        <f>SUM(C22:C31)</f>
        <v>0</v>
      </c>
      <c r="D32" s="132">
        <f>SUM(D22:D31)</f>
        <v>3263558.2862</v>
      </c>
    </row>
    <row r="33" spans="1:7" ht="31.5" customHeight="1">
      <c r="A33" s="181"/>
      <c r="B33" s="135"/>
      <c r="C33" s="135"/>
      <c r="D33" s="135"/>
      <c r="E33" s="29"/>
    </row>
    <row r="34" spans="1:7" ht="56.25" customHeight="1">
      <c r="A34" s="175" t="s">
        <v>39</v>
      </c>
      <c r="B34" s="136"/>
      <c r="C34" s="136"/>
      <c r="D34" s="136"/>
      <c r="E34" s="30"/>
    </row>
    <row r="35" spans="1:7" ht="24" customHeight="1">
      <c r="A35" s="176" t="s">
        <v>24</v>
      </c>
      <c r="B35" s="177">
        <f>B5</f>
        <v>44927</v>
      </c>
      <c r="C35" s="136"/>
      <c r="D35" s="136"/>
    </row>
    <row r="36" spans="1:7">
      <c r="A36" s="174"/>
      <c r="B36" s="136"/>
      <c r="C36" s="136"/>
      <c r="D36" s="136"/>
    </row>
    <row r="37" spans="1:7">
      <c r="A37" s="182" t="s">
        <v>26</v>
      </c>
      <c r="B37" s="136"/>
      <c r="C37" s="136"/>
      <c r="D37" s="136"/>
    </row>
    <row r="38" spans="1:7" ht="45">
      <c r="A38" s="171"/>
      <c r="B38" s="133" t="s">
        <v>2</v>
      </c>
      <c r="C38" s="133" t="s">
        <v>3</v>
      </c>
      <c r="D38" s="133" t="s">
        <v>4</v>
      </c>
    </row>
    <row r="39" spans="1:7">
      <c r="A39" s="173" t="s">
        <v>9</v>
      </c>
      <c r="B39" s="134"/>
      <c r="C39" s="134"/>
      <c r="D39" s="134"/>
    </row>
    <row r="40" spans="1:7" ht="15.75">
      <c r="A40" s="173" t="s">
        <v>10</v>
      </c>
      <c r="B40" s="189">
        <f>'Sales Data for FE-T5'!F7/1000</f>
        <v>1788771.5130999999</v>
      </c>
      <c r="C40" s="134">
        <v>0</v>
      </c>
      <c r="D40" s="134">
        <f>B40+C40</f>
        <v>1788771.5130999999</v>
      </c>
      <c r="E40" s="31" t="s">
        <v>33</v>
      </c>
    </row>
    <row r="41" spans="1:7" ht="15.75">
      <c r="A41" s="173" t="s">
        <v>11</v>
      </c>
      <c r="B41" s="134"/>
      <c r="C41" s="134"/>
      <c r="D41" s="134"/>
      <c r="E41" s="32"/>
      <c r="F41" s="12"/>
    </row>
    <row r="42" spans="1:7" ht="15.75">
      <c r="A42" s="173" t="s">
        <v>19</v>
      </c>
      <c r="B42" s="180"/>
      <c r="C42" s="134"/>
      <c r="D42" s="134">
        <f t="shared" ref="D42:D47" si="1">B42+C42</f>
        <v>0</v>
      </c>
      <c r="E42" s="47" t="s">
        <v>64</v>
      </c>
      <c r="F42" s="13"/>
    </row>
    <row r="43" spans="1:7" ht="15.75">
      <c r="A43" s="173" t="s">
        <v>20</v>
      </c>
      <c r="B43" s="134"/>
      <c r="C43" s="134"/>
      <c r="D43" s="134">
        <f t="shared" si="1"/>
        <v>0</v>
      </c>
      <c r="E43" s="47" t="s">
        <v>65</v>
      </c>
      <c r="F43" s="14"/>
    </row>
    <row r="44" spans="1:7" ht="15.75">
      <c r="A44" s="173" t="s">
        <v>14</v>
      </c>
      <c r="B44" s="134"/>
      <c r="C44" s="134"/>
      <c r="D44" s="134"/>
      <c r="E44" s="32"/>
    </row>
    <row r="45" spans="1:7" ht="15.75">
      <c r="A45" s="173" t="s">
        <v>15</v>
      </c>
      <c r="B45" s="134"/>
      <c r="C45" s="134"/>
      <c r="D45" s="134"/>
      <c r="E45" s="32"/>
    </row>
    <row r="46" spans="1:7" ht="15.75">
      <c r="A46" s="173" t="s">
        <v>16</v>
      </c>
      <c r="B46" s="134"/>
      <c r="C46" s="134"/>
      <c r="D46" s="134"/>
      <c r="E46" s="32"/>
    </row>
    <row r="47" spans="1:7">
      <c r="A47" s="173" t="s">
        <v>17</v>
      </c>
      <c r="B47" s="188">
        <v>919564</v>
      </c>
      <c r="C47" s="134">
        <v>0</v>
      </c>
      <c r="D47" s="134">
        <f t="shared" si="1"/>
        <v>919564</v>
      </c>
      <c r="E47" s="211" t="s">
        <v>68</v>
      </c>
      <c r="F47" s="11"/>
      <c r="G47" s="12"/>
    </row>
    <row r="48" spans="1:7">
      <c r="A48" s="171"/>
      <c r="B48" s="134"/>
      <c r="C48" s="134"/>
      <c r="D48" s="134"/>
      <c r="E48" s="211"/>
    </row>
    <row r="49" spans="1:5">
      <c r="A49" s="173" t="s">
        <v>21</v>
      </c>
      <c r="B49" s="134">
        <f>SUM(B40:B48)</f>
        <v>2708335.5131000001</v>
      </c>
      <c r="C49" s="134">
        <f>SUM(C40:C48)</f>
        <v>0</v>
      </c>
      <c r="D49" s="134">
        <f>SUM(D40:D48)</f>
        <v>2708335.5131000001</v>
      </c>
      <c r="E49" s="22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44927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-498744.25619999971</v>
      </c>
      <c r="C56" s="134">
        <f>C14-C32</f>
        <v>0</v>
      </c>
      <c r="D56" s="134">
        <f>D14-D32</f>
        <v>-440027.25619999971</v>
      </c>
    </row>
    <row r="57" spans="1:5" ht="18" customHeight="1">
      <c r="A57" s="115"/>
      <c r="B57" s="114"/>
      <c r="C57" s="116"/>
      <c r="D57" s="137"/>
    </row>
    <row r="58" spans="1:5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6" width="9.140625" style="2"/>
    <col min="7" max="7" width="10.5703125" style="2" bestFit="1" customWidth="1"/>
    <col min="8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44958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588766.90099999995</v>
      </c>
      <c r="C10" s="132">
        <v>0</v>
      </c>
      <c r="D10" s="132">
        <f>B10+C10</f>
        <v>588766.90099999995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TIES!C8</f>
        <v>2111091</v>
      </c>
      <c r="C12" s="132">
        <v>0</v>
      </c>
      <c r="D12" s="132">
        <f>B12+C12</f>
        <v>2111091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2699857.9010000001</v>
      </c>
      <c r="C14" s="132">
        <f>SUM(C10:C13)</f>
        <v>0</v>
      </c>
      <c r="D14" s="132">
        <f>SUM(D10:D13)</f>
        <v>2699857.9010000001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5" ht="18" customHeight="1">
      <c r="A17" s="174"/>
      <c r="B17" s="136"/>
      <c r="C17" s="136"/>
      <c r="D17" s="136"/>
    </row>
    <row r="18" spans="1:5" ht="18" customHeight="1">
      <c r="A18" s="176" t="s">
        <v>24</v>
      </c>
      <c r="B18" s="177">
        <f>B5</f>
        <v>44958</v>
      </c>
      <c r="C18" s="136"/>
      <c r="D18" s="136"/>
      <c r="E18" s="130"/>
    </row>
    <row r="19" spans="1:5" ht="18" customHeight="1">
      <c r="A19" s="174"/>
      <c r="B19" s="136"/>
      <c r="C19" s="136"/>
      <c r="D19" s="136"/>
    </row>
    <row r="20" spans="1:5" ht="18" customHeight="1">
      <c r="A20" s="178" t="s">
        <v>25</v>
      </c>
      <c r="B20" s="137"/>
      <c r="C20" s="137"/>
      <c r="D20" s="137"/>
      <c r="E20" s="3"/>
    </row>
    <row r="21" spans="1:5" ht="45">
      <c r="A21" s="171"/>
      <c r="B21" s="133" t="s">
        <v>2</v>
      </c>
      <c r="C21" s="133" t="s">
        <v>3</v>
      </c>
      <c r="D21" s="133" t="s">
        <v>4</v>
      </c>
    </row>
    <row r="22" spans="1:5" ht="15.75" customHeight="1">
      <c r="A22" s="173" t="s">
        <v>9</v>
      </c>
      <c r="B22" s="134"/>
      <c r="C22" s="134"/>
      <c r="D22" s="134"/>
    </row>
    <row r="23" spans="1:5" ht="15.75" customHeight="1">
      <c r="A23" s="173" t="s">
        <v>10</v>
      </c>
      <c r="B23" s="189">
        <f>'Sales Data for FE-T5'!N8/1000</f>
        <v>1738108.5136999998</v>
      </c>
      <c r="C23" s="179">
        <v>0</v>
      </c>
      <c r="D23" s="132">
        <f>B23+C23</f>
        <v>1738108.5136999998</v>
      </c>
      <c r="E23" s="25" t="s">
        <v>32</v>
      </c>
    </row>
    <row r="24" spans="1:5" ht="15.75" customHeight="1">
      <c r="A24" s="173" t="s">
        <v>11</v>
      </c>
      <c r="B24" s="132"/>
      <c r="C24" s="132"/>
      <c r="D24" s="132"/>
      <c r="E24" s="26"/>
    </row>
    <row r="25" spans="1:5" ht="15.75" customHeight="1">
      <c r="A25" s="173" t="s">
        <v>12</v>
      </c>
      <c r="B25" s="187">
        <v>26934.865000000005</v>
      </c>
      <c r="C25" s="132">
        <v>0</v>
      </c>
      <c r="D25" s="132">
        <f>B25+C25</f>
        <v>26934.865000000005</v>
      </c>
      <c r="E25" s="27" t="s">
        <v>28</v>
      </c>
    </row>
    <row r="26" spans="1:5" ht="15.75" customHeight="1">
      <c r="A26" s="173" t="s">
        <v>13</v>
      </c>
      <c r="B26" s="186">
        <v>87631.163</v>
      </c>
      <c r="C26" s="132">
        <v>0</v>
      </c>
      <c r="D26" s="132">
        <f>B26+C26</f>
        <v>87631.163</v>
      </c>
      <c r="E26" s="27" t="s">
        <v>29</v>
      </c>
    </row>
    <row r="27" spans="1:5" ht="15.75" customHeight="1">
      <c r="A27" s="173" t="s">
        <v>14</v>
      </c>
      <c r="B27" s="132"/>
      <c r="C27" s="132"/>
      <c r="D27" s="132"/>
      <c r="E27" s="28"/>
    </row>
    <row r="28" spans="1:5" ht="15.75" customHeight="1">
      <c r="A28" s="173" t="s">
        <v>15</v>
      </c>
      <c r="B28" s="132">
        <v>58717</v>
      </c>
      <c r="C28" s="132"/>
      <c r="D28" s="132"/>
      <c r="E28" s="28"/>
    </row>
    <row r="29" spans="1:5" ht="15.75" customHeight="1">
      <c r="A29" s="173" t="s">
        <v>16</v>
      </c>
      <c r="B29" s="132"/>
      <c r="C29" s="132"/>
      <c r="D29" s="132"/>
      <c r="E29" s="28"/>
    </row>
    <row r="30" spans="1:5" ht="15.75" customHeight="1">
      <c r="A30" s="173" t="s">
        <v>17</v>
      </c>
      <c r="B30" s="187">
        <v>945379</v>
      </c>
      <c r="C30" s="132">
        <v>0</v>
      </c>
      <c r="D30" s="132">
        <f>B30+C30</f>
        <v>945379</v>
      </c>
      <c r="E30" s="27" t="s">
        <v>34</v>
      </c>
    </row>
    <row r="31" spans="1:5" ht="15.75" customHeight="1">
      <c r="A31" s="171"/>
      <c r="B31" s="132"/>
      <c r="C31" s="132"/>
      <c r="D31" s="132"/>
      <c r="E31" s="1"/>
    </row>
    <row r="32" spans="1:5" ht="15.75" customHeight="1">
      <c r="A32" s="173" t="s">
        <v>18</v>
      </c>
      <c r="B32" s="132">
        <f>SUM(B22:B31)</f>
        <v>2856770.5416999999</v>
      </c>
      <c r="C32" s="132">
        <f>SUM(C22:C31)</f>
        <v>0</v>
      </c>
      <c r="D32" s="132">
        <f>SUM(D22:D31)</f>
        <v>2798053.5416999999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44958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FE-T5'!F8/1000</f>
        <v>1428723.2402999997</v>
      </c>
      <c r="C40" s="134">
        <v>0</v>
      </c>
      <c r="D40" s="134">
        <f>B40+C40</f>
        <v>1428723.2402999997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34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7">
        <v>862659</v>
      </c>
      <c r="C47" s="134">
        <v>0</v>
      </c>
      <c r="D47" s="134">
        <f>B47+C47</f>
        <v>862659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2291382.2402999997</v>
      </c>
      <c r="C49" s="134">
        <f>SUM(C40:C48)</f>
        <v>0</v>
      </c>
      <c r="D49" s="134">
        <f>SUM(D40:D48)</f>
        <v>2291382.2402999997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44958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-156912.64069999987</v>
      </c>
      <c r="C56" s="134">
        <f>C14-C32</f>
        <v>0</v>
      </c>
      <c r="D56" s="134">
        <f>D14-D32</f>
        <v>-98195.640699999873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6" width="10.5703125" style="2" bestFit="1" customWidth="1"/>
    <col min="7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44986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679369.09299999999</v>
      </c>
      <c r="C10" s="132">
        <v>0</v>
      </c>
      <c r="D10" s="132">
        <f>B10+C10</f>
        <v>679369.09299999999</v>
      </c>
      <c r="E10" s="138"/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TIES!C9</f>
        <v>2090679</v>
      </c>
      <c r="C12" s="132">
        <v>0</v>
      </c>
      <c r="D12" s="132">
        <f>B12+C12</f>
        <v>2090679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2770048.0929999999</v>
      </c>
      <c r="C14" s="132">
        <f>SUM(C10:C13)</f>
        <v>0</v>
      </c>
      <c r="D14" s="132">
        <f>SUM(D10:D13)</f>
        <v>2770048.0929999999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5" ht="18" customHeight="1">
      <c r="A17" s="174"/>
      <c r="B17" s="136"/>
      <c r="C17" s="136"/>
      <c r="D17" s="136"/>
    </row>
    <row r="18" spans="1:5" ht="18" customHeight="1">
      <c r="A18" s="176" t="s">
        <v>24</v>
      </c>
      <c r="B18" s="177">
        <f>B5</f>
        <v>44986</v>
      </c>
      <c r="C18" s="136"/>
      <c r="D18" s="136"/>
      <c r="E18" s="130"/>
    </row>
    <row r="19" spans="1:5" ht="18" customHeight="1">
      <c r="A19" s="174"/>
      <c r="B19" s="136"/>
      <c r="C19" s="136"/>
      <c r="D19" s="136"/>
    </row>
    <row r="20" spans="1:5" ht="18" customHeight="1">
      <c r="A20" s="178" t="s">
        <v>25</v>
      </c>
      <c r="B20" s="137"/>
      <c r="C20" s="137"/>
      <c r="D20" s="137"/>
      <c r="E20" s="3"/>
    </row>
    <row r="21" spans="1:5" ht="45">
      <c r="A21" s="171"/>
      <c r="B21" s="133" t="s">
        <v>2</v>
      </c>
      <c r="C21" s="133" t="s">
        <v>3</v>
      </c>
      <c r="D21" s="133" t="s">
        <v>4</v>
      </c>
    </row>
    <row r="22" spans="1:5" ht="15.75" customHeight="1">
      <c r="A22" s="173" t="s">
        <v>9</v>
      </c>
      <c r="B22" s="134"/>
      <c r="C22" s="134"/>
      <c r="D22" s="134"/>
    </row>
    <row r="23" spans="1:5" ht="15.75" customHeight="1">
      <c r="A23" s="173" t="s">
        <v>10</v>
      </c>
      <c r="B23" s="189">
        <f>'Sales Data for FE-T5'!N9/1000</f>
        <v>1971078.8183999998</v>
      </c>
      <c r="C23" s="179">
        <v>0</v>
      </c>
      <c r="D23" s="132">
        <f>B23+C23</f>
        <v>1971078.8183999998</v>
      </c>
      <c r="E23" s="25" t="s">
        <v>32</v>
      </c>
    </row>
    <row r="24" spans="1:5" ht="15.75" customHeight="1">
      <c r="A24" s="173" t="s">
        <v>11</v>
      </c>
      <c r="B24" s="132"/>
      <c r="C24" s="132"/>
      <c r="D24" s="132"/>
      <c r="E24" s="26"/>
    </row>
    <row r="25" spans="1:5" ht="15.75" customHeight="1">
      <c r="A25" s="173" t="s">
        <v>12</v>
      </c>
      <c r="B25" s="187">
        <v>28864.099000000009</v>
      </c>
      <c r="C25" s="132">
        <v>0</v>
      </c>
      <c r="D25" s="132">
        <f>B25+C25</f>
        <v>28864.099000000009</v>
      </c>
      <c r="E25" s="27" t="s">
        <v>28</v>
      </c>
    </row>
    <row r="26" spans="1:5" ht="15.75" customHeight="1">
      <c r="A26" s="173" t="s">
        <v>13</v>
      </c>
      <c r="B26" s="186">
        <v>95576.476999999999</v>
      </c>
      <c r="C26" s="132">
        <v>0</v>
      </c>
      <c r="D26" s="132">
        <f>B26+C26</f>
        <v>95576.476999999999</v>
      </c>
      <c r="E26" s="27" t="s">
        <v>29</v>
      </c>
    </row>
    <row r="27" spans="1:5" ht="15.75" customHeight="1">
      <c r="A27" s="173" t="s">
        <v>14</v>
      </c>
      <c r="B27" s="132"/>
      <c r="C27" s="132"/>
      <c r="D27" s="132"/>
      <c r="E27" s="28"/>
    </row>
    <row r="28" spans="1:5" ht="15.75" customHeight="1">
      <c r="A28" s="173" t="s">
        <v>15</v>
      </c>
      <c r="B28" s="132">
        <v>58717</v>
      </c>
      <c r="C28" s="132"/>
      <c r="D28" s="132"/>
      <c r="E28" s="28"/>
    </row>
    <row r="29" spans="1:5" ht="15.75" customHeight="1">
      <c r="A29" s="173" t="s">
        <v>16</v>
      </c>
      <c r="B29" s="132"/>
      <c r="C29" s="132"/>
      <c r="D29" s="132"/>
      <c r="E29" s="28"/>
    </row>
    <row r="30" spans="1:5" ht="15.75" customHeight="1">
      <c r="A30" s="173" t="s">
        <v>17</v>
      </c>
      <c r="B30" s="187">
        <v>974367</v>
      </c>
      <c r="C30" s="132">
        <v>0</v>
      </c>
      <c r="D30" s="132">
        <f>B30+C30</f>
        <v>974367</v>
      </c>
      <c r="E30" s="27" t="s">
        <v>34</v>
      </c>
    </row>
    <row r="31" spans="1:5" ht="15.75" customHeight="1">
      <c r="A31" s="171"/>
      <c r="B31" s="132"/>
      <c r="C31" s="132"/>
      <c r="D31" s="132"/>
      <c r="E31" s="1"/>
    </row>
    <row r="32" spans="1:5" ht="15.75" customHeight="1">
      <c r="A32" s="173" t="s">
        <v>18</v>
      </c>
      <c r="B32" s="132">
        <f>SUM(B22:B31)</f>
        <v>3128603.3943999996</v>
      </c>
      <c r="C32" s="132">
        <f>SUM(C22:C31)</f>
        <v>0</v>
      </c>
      <c r="D32" s="132">
        <f>SUM(D22:D31)</f>
        <v>3069886.3943999996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44986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FE-T5'!F9/1000</f>
        <v>1652572.0215999999</v>
      </c>
      <c r="C40" s="134">
        <v>0</v>
      </c>
      <c r="D40" s="134">
        <f>B40+C40</f>
        <v>1652572.0215999999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34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7">
        <v>909299</v>
      </c>
      <c r="C47" s="134">
        <v>0</v>
      </c>
      <c r="D47" s="134">
        <f>B47+C47</f>
        <v>909299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2561871.0215999996</v>
      </c>
      <c r="C49" s="134">
        <f>SUM(C40:C48)</f>
        <v>0</v>
      </c>
      <c r="D49" s="134">
        <f>SUM(D40:D48)</f>
        <v>2561871.0215999996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44986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-358555.30139999976</v>
      </c>
      <c r="C56" s="134">
        <f>C14-C32</f>
        <v>0</v>
      </c>
      <c r="D56" s="134">
        <f>D14-D32</f>
        <v>-299838.30139999976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6" width="9.140625" style="2"/>
    <col min="7" max="7" width="10.5703125" style="2" bestFit="1" customWidth="1"/>
    <col min="8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45017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492590.92100000003</v>
      </c>
      <c r="C10" s="132">
        <v>0</v>
      </c>
      <c r="D10" s="132">
        <f>B10+C10</f>
        <v>492590.92100000003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TIES!C10</f>
        <v>1763879.9950000001</v>
      </c>
      <c r="C12" s="132">
        <v>0</v>
      </c>
      <c r="D12" s="132">
        <f>B12+C12</f>
        <v>1763879.9950000001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2256470.9160000002</v>
      </c>
      <c r="C14" s="132">
        <f>SUM(C10:C13)</f>
        <v>0</v>
      </c>
      <c r="D14" s="132">
        <f>SUM(D10:D13)</f>
        <v>2256470.9160000002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6" ht="18" customHeight="1">
      <c r="A17" s="174"/>
      <c r="B17" s="136"/>
      <c r="C17" s="136"/>
      <c r="D17" s="136"/>
    </row>
    <row r="18" spans="1:6" ht="18" customHeight="1">
      <c r="A18" s="176" t="s">
        <v>24</v>
      </c>
      <c r="B18" s="177">
        <f>B5</f>
        <v>45017</v>
      </c>
      <c r="C18" s="136"/>
      <c r="D18" s="136"/>
      <c r="E18" s="130"/>
    </row>
    <row r="19" spans="1:6" ht="18" customHeight="1">
      <c r="A19" s="174"/>
      <c r="B19" s="136"/>
      <c r="C19" s="136"/>
      <c r="D19" s="136"/>
    </row>
    <row r="20" spans="1:6" ht="18" customHeight="1">
      <c r="A20" s="178" t="s">
        <v>25</v>
      </c>
      <c r="B20" s="137"/>
      <c r="C20" s="137"/>
      <c r="D20" s="137"/>
      <c r="E20" s="3"/>
    </row>
    <row r="21" spans="1:6" ht="45">
      <c r="A21" s="171"/>
      <c r="B21" s="133" t="s">
        <v>2</v>
      </c>
      <c r="C21" s="133" t="s">
        <v>3</v>
      </c>
      <c r="D21" s="133" t="s">
        <v>4</v>
      </c>
    </row>
    <row r="22" spans="1:6" ht="15.75" customHeight="1">
      <c r="A22" s="173" t="s">
        <v>9</v>
      </c>
      <c r="B22" s="134"/>
      <c r="C22" s="134"/>
      <c r="D22" s="134"/>
    </row>
    <row r="23" spans="1:6" ht="15.75" customHeight="1">
      <c r="A23" s="173" t="s">
        <v>10</v>
      </c>
      <c r="B23" s="189">
        <f>'Sales Data for FE-T5'!N10/1000</f>
        <v>1602794.3876</v>
      </c>
      <c r="C23" s="179">
        <v>0</v>
      </c>
      <c r="D23" s="132">
        <f>B23+C23</f>
        <v>1602794.3876</v>
      </c>
      <c r="E23" s="25" t="s">
        <v>32</v>
      </c>
    </row>
    <row r="24" spans="1:6" ht="15.75" customHeight="1">
      <c r="A24" s="173" t="s">
        <v>11</v>
      </c>
      <c r="B24" s="132"/>
      <c r="C24" s="132"/>
      <c r="D24" s="132"/>
      <c r="E24" s="26"/>
    </row>
    <row r="25" spans="1:6" ht="15.75" customHeight="1">
      <c r="A25" s="173" t="s">
        <v>12</v>
      </c>
      <c r="B25" s="187">
        <v>23014.464</v>
      </c>
      <c r="C25" s="132">
        <v>0</v>
      </c>
      <c r="D25" s="132">
        <f>B25+C25</f>
        <v>23014.464</v>
      </c>
      <c r="E25" s="27" t="s">
        <v>28</v>
      </c>
    </row>
    <row r="26" spans="1:6" ht="15.75" customHeight="1">
      <c r="A26" s="173" t="s">
        <v>13</v>
      </c>
      <c r="B26" s="186">
        <v>84312.588000000018</v>
      </c>
      <c r="C26" s="132">
        <v>0</v>
      </c>
      <c r="D26" s="132">
        <f>B26+C26</f>
        <v>84312.588000000018</v>
      </c>
      <c r="E26" s="27" t="s">
        <v>29</v>
      </c>
      <c r="F26" s="17"/>
    </row>
    <row r="27" spans="1:6" ht="15.75" customHeight="1">
      <c r="A27" s="173" t="s">
        <v>14</v>
      </c>
      <c r="B27" s="132"/>
      <c r="C27" s="132"/>
      <c r="D27" s="132"/>
      <c r="E27" s="28"/>
    </row>
    <row r="28" spans="1:6" ht="15.75" customHeight="1">
      <c r="A28" s="173" t="s">
        <v>15</v>
      </c>
      <c r="B28" s="132">
        <v>58717</v>
      </c>
      <c r="C28" s="132"/>
      <c r="D28" s="132"/>
      <c r="E28" s="28"/>
    </row>
    <row r="29" spans="1:6" ht="15.75" customHeight="1">
      <c r="A29" s="173" t="s">
        <v>16</v>
      </c>
      <c r="B29" s="132"/>
      <c r="C29" s="132"/>
      <c r="D29" s="132"/>
      <c r="E29" s="28"/>
    </row>
    <row r="30" spans="1:6" ht="15.75" customHeight="1">
      <c r="A30" s="173" t="s">
        <v>17</v>
      </c>
      <c r="B30" s="187">
        <v>709924.23800000001</v>
      </c>
      <c r="C30" s="132">
        <v>0</v>
      </c>
      <c r="D30" s="132">
        <f>B30+C30</f>
        <v>709924.23800000001</v>
      </c>
      <c r="E30" s="27" t="s">
        <v>34</v>
      </c>
    </row>
    <row r="31" spans="1:6" ht="15.75" customHeight="1">
      <c r="A31" s="171"/>
      <c r="B31" s="132"/>
      <c r="C31" s="132"/>
      <c r="D31" s="132"/>
      <c r="E31" s="1"/>
    </row>
    <row r="32" spans="1:6" ht="15.75" customHeight="1">
      <c r="A32" s="173" t="s">
        <v>18</v>
      </c>
      <c r="B32" s="132">
        <f>SUM(B22:B31)</f>
        <v>2478762.6776000001</v>
      </c>
      <c r="C32" s="132">
        <f>SUM(C22:C31)</f>
        <v>0</v>
      </c>
      <c r="D32" s="132">
        <f>SUM(D22:D31)</f>
        <v>2420045.6776000001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45017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FE-T5'!F10/1000</f>
        <v>1395829.956</v>
      </c>
      <c r="C40" s="134">
        <v>0</v>
      </c>
      <c r="D40" s="134">
        <f>B40+C40</f>
        <v>1395829.956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34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8">
        <v>631919.23800000001</v>
      </c>
      <c r="C47" s="134">
        <v>0</v>
      </c>
      <c r="D47" s="134">
        <f>B47+C47</f>
        <v>631919.23800000001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2027749.1940000001</v>
      </c>
      <c r="C49" s="134">
        <f>SUM(C40:C48)</f>
        <v>0</v>
      </c>
      <c r="D49" s="134">
        <f>SUM(D40:D48)</f>
        <v>2027749.1940000001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45017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-222291.76159999985</v>
      </c>
      <c r="C56" s="134">
        <f>C14-C32</f>
        <v>0</v>
      </c>
      <c r="D56" s="134">
        <f>D14-D32</f>
        <v>-163574.76159999985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6" width="9.140625" style="2"/>
    <col min="7" max="7" width="10.5703125" style="2" bestFit="1" customWidth="1"/>
    <col min="8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45047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388037.63</v>
      </c>
      <c r="C10" s="132">
        <v>0</v>
      </c>
      <c r="D10" s="132">
        <f>B10+C10</f>
        <v>388037.63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TIES!C11</f>
        <v>1676705</v>
      </c>
      <c r="C12" s="132">
        <v>0</v>
      </c>
      <c r="D12" s="132">
        <f>B12+C12</f>
        <v>1676705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2064742.63</v>
      </c>
      <c r="C14" s="132">
        <f>SUM(C10:C13)</f>
        <v>0</v>
      </c>
      <c r="D14" s="132">
        <f>SUM(D10:D13)</f>
        <v>2064742.63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6" ht="18" customHeight="1">
      <c r="A17" s="174"/>
      <c r="B17" s="136"/>
      <c r="C17" s="136"/>
      <c r="D17" s="136"/>
    </row>
    <row r="18" spans="1:6" ht="18" customHeight="1">
      <c r="A18" s="176" t="s">
        <v>24</v>
      </c>
      <c r="B18" s="177">
        <f>B5</f>
        <v>45047</v>
      </c>
      <c r="C18" s="136"/>
      <c r="D18" s="136"/>
      <c r="E18" s="130"/>
    </row>
    <row r="19" spans="1:6" ht="18" customHeight="1">
      <c r="A19" s="174"/>
      <c r="B19" s="136"/>
      <c r="C19" s="136"/>
      <c r="D19" s="136"/>
    </row>
    <row r="20" spans="1:6" ht="18" customHeight="1">
      <c r="A20" s="178" t="s">
        <v>25</v>
      </c>
      <c r="B20" s="137"/>
      <c r="C20" s="137"/>
      <c r="D20" s="137"/>
      <c r="E20" s="3"/>
    </row>
    <row r="21" spans="1:6" ht="45">
      <c r="A21" s="171"/>
      <c r="B21" s="133" t="s">
        <v>2</v>
      </c>
      <c r="C21" s="133" t="s">
        <v>3</v>
      </c>
      <c r="D21" s="133" t="s">
        <v>4</v>
      </c>
    </row>
    <row r="22" spans="1:6" ht="15.75" customHeight="1">
      <c r="A22" s="173" t="s">
        <v>9</v>
      </c>
      <c r="B22" s="134"/>
      <c r="C22" s="134"/>
      <c r="D22" s="134"/>
    </row>
    <row r="23" spans="1:6" ht="15.75" customHeight="1">
      <c r="A23" s="173" t="s">
        <v>10</v>
      </c>
      <c r="B23" s="189">
        <f>'Sales Data for FE-T5'!N11/1000</f>
        <v>1807722.0160000001</v>
      </c>
      <c r="C23" s="179">
        <v>0</v>
      </c>
      <c r="D23" s="132">
        <f>B23+C23</f>
        <v>1807722.0160000001</v>
      </c>
      <c r="E23" s="25" t="s">
        <v>32</v>
      </c>
    </row>
    <row r="24" spans="1:6" ht="15.75" customHeight="1">
      <c r="A24" s="173" t="s">
        <v>11</v>
      </c>
      <c r="B24" s="132"/>
      <c r="C24" s="132"/>
      <c r="D24" s="132"/>
      <c r="E24" s="26"/>
    </row>
    <row r="25" spans="1:6" ht="15.75" customHeight="1">
      <c r="A25" s="173" t="s">
        <v>12</v>
      </c>
      <c r="B25" s="187">
        <v>23809.673999999995</v>
      </c>
      <c r="C25" s="132">
        <v>0</v>
      </c>
      <c r="D25" s="132">
        <f>B25+C25</f>
        <v>23809.673999999995</v>
      </c>
      <c r="E25" s="27" t="s">
        <v>28</v>
      </c>
      <c r="F25" s="10"/>
    </row>
    <row r="26" spans="1:6" ht="15.75" customHeight="1">
      <c r="A26" s="173" t="s">
        <v>13</v>
      </c>
      <c r="B26" s="186">
        <v>93855.148000000016</v>
      </c>
      <c r="C26" s="132">
        <v>0</v>
      </c>
      <c r="D26" s="132">
        <f>B26+C26</f>
        <v>93855.148000000016</v>
      </c>
      <c r="E26" s="27" t="s">
        <v>29</v>
      </c>
    </row>
    <row r="27" spans="1:6" ht="15.75" customHeight="1">
      <c r="A27" s="173" t="s">
        <v>14</v>
      </c>
      <c r="B27" s="132"/>
      <c r="C27" s="132"/>
      <c r="D27" s="132"/>
      <c r="E27" s="28"/>
    </row>
    <row r="28" spans="1:6" ht="15.75" customHeight="1">
      <c r="A28" s="173" t="s">
        <v>15</v>
      </c>
      <c r="B28" s="132">
        <v>58717</v>
      </c>
      <c r="C28" s="132"/>
      <c r="D28" s="132"/>
      <c r="E28" s="28"/>
    </row>
    <row r="29" spans="1:6" ht="15.75" customHeight="1">
      <c r="A29" s="173" t="s">
        <v>16</v>
      </c>
      <c r="B29" s="132"/>
      <c r="C29" s="132"/>
      <c r="D29" s="132"/>
      <c r="E29" s="28"/>
    </row>
    <row r="30" spans="1:6" ht="15.75" customHeight="1">
      <c r="A30" s="173" t="s">
        <v>17</v>
      </c>
      <c r="B30" s="187">
        <v>423525</v>
      </c>
      <c r="C30" s="132">
        <v>0</v>
      </c>
      <c r="D30" s="132">
        <f>B30+C30</f>
        <v>423525</v>
      </c>
      <c r="E30" s="27" t="s">
        <v>34</v>
      </c>
    </row>
    <row r="31" spans="1:6" ht="15.75" customHeight="1">
      <c r="A31" s="171"/>
      <c r="B31" s="132"/>
      <c r="C31" s="132"/>
      <c r="D31" s="132"/>
      <c r="E31" s="1"/>
    </row>
    <row r="32" spans="1:6" ht="15.75" customHeight="1">
      <c r="A32" s="173" t="s">
        <v>18</v>
      </c>
      <c r="B32" s="132">
        <f>SUM(B22:B31)</f>
        <v>2407628.838</v>
      </c>
      <c r="C32" s="132">
        <f>SUM(C22:C31)</f>
        <v>0</v>
      </c>
      <c r="D32" s="132">
        <f>SUM(D22:D31)</f>
        <v>2348911.838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45047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FE-T5'!F11/1000</f>
        <v>1455851.3373</v>
      </c>
      <c r="C40" s="134">
        <v>0</v>
      </c>
      <c r="D40" s="134">
        <f>B40+C40</f>
        <v>1455851.3373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34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7">
        <v>325734</v>
      </c>
      <c r="C47" s="134">
        <v>0</v>
      </c>
      <c r="D47" s="134">
        <f>B47+C47</f>
        <v>325734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1781585.3373</v>
      </c>
      <c r="C49" s="134">
        <f>SUM(C40:C48)</f>
        <v>0</v>
      </c>
      <c r="D49" s="134">
        <f>SUM(D40:D48)</f>
        <v>1781585.3373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45047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-342886.2080000001</v>
      </c>
      <c r="C56" s="134">
        <f>C14-C32</f>
        <v>0</v>
      </c>
      <c r="D56" s="134">
        <f>D14-D32</f>
        <v>-284169.2080000001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59"/>
  <sheetViews>
    <sheetView showGridLines="0" view="pageLayout" zoomScaleNormal="75" workbookViewId="0">
      <selection activeCell="A5" sqref="A5"/>
    </sheetView>
  </sheetViews>
  <sheetFormatPr defaultColWidth="9.140625" defaultRowHeight="15"/>
  <cols>
    <col min="1" max="1" width="74.140625" style="111" customWidth="1"/>
    <col min="2" max="2" width="20.5703125" style="110" customWidth="1"/>
    <col min="3" max="3" width="16.5703125" style="117" customWidth="1"/>
    <col min="4" max="4" width="19.42578125" style="110" customWidth="1"/>
    <col min="5" max="5" width="81" style="2" customWidth="1"/>
    <col min="6" max="6" width="9.140625" style="2"/>
    <col min="7" max="7" width="10.5703125" style="2" bestFit="1" customWidth="1"/>
    <col min="8" max="16384" width="9.140625" style="2"/>
  </cols>
  <sheetData>
    <row r="1" spans="1:5" ht="54" customHeight="1">
      <c r="A1" s="109" t="s">
        <v>39</v>
      </c>
      <c r="C1" s="110"/>
    </row>
    <row r="2" spans="1:5" ht="16.5" customHeight="1">
      <c r="C2" s="110"/>
      <c r="E2" s="20" t="s">
        <v>169</v>
      </c>
    </row>
    <row r="3" spans="1:5" ht="16.5" customHeight="1">
      <c r="A3" s="109" t="s">
        <v>0</v>
      </c>
      <c r="C3" s="110"/>
      <c r="E3" s="21" t="s">
        <v>174</v>
      </c>
    </row>
    <row r="4" spans="1:5" ht="16.5" customHeight="1">
      <c r="C4" s="110"/>
    </row>
    <row r="5" spans="1:5" ht="16.5" customHeight="1">
      <c r="A5" s="112" t="s">
        <v>24</v>
      </c>
      <c r="B5" s="113">
        <v>45078</v>
      </c>
      <c r="C5" s="110"/>
    </row>
    <row r="6" spans="1:5" ht="16.5" customHeight="1">
      <c r="C6" s="110"/>
    </row>
    <row r="7" spans="1:5" ht="16.5" customHeight="1">
      <c r="A7" s="112" t="s">
        <v>1</v>
      </c>
      <c r="C7" s="110"/>
    </row>
    <row r="8" spans="1:5" ht="16.5" customHeight="1">
      <c r="C8" s="110"/>
    </row>
    <row r="9" spans="1:5" ht="45.75" customHeight="1">
      <c r="A9" s="171"/>
      <c r="B9" s="133" t="s">
        <v>2</v>
      </c>
      <c r="C9" s="133" t="s">
        <v>3</v>
      </c>
      <c r="D9" s="172" t="s">
        <v>4</v>
      </c>
      <c r="E9" s="3"/>
    </row>
    <row r="10" spans="1:5" ht="33" customHeight="1">
      <c r="A10" s="173" t="s">
        <v>5</v>
      </c>
      <c r="B10" s="186">
        <v>512674.25099999993</v>
      </c>
      <c r="C10" s="132">
        <v>0</v>
      </c>
      <c r="D10" s="132">
        <f>B10+C10</f>
        <v>512674.25099999993</v>
      </c>
      <c r="E10" s="4" t="s">
        <v>36</v>
      </c>
    </row>
    <row r="11" spans="1:5" ht="15.75" customHeight="1">
      <c r="A11" s="171"/>
      <c r="B11" s="132"/>
      <c r="C11" s="132"/>
      <c r="D11" s="132"/>
      <c r="E11" s="4"/>
    </row>
    <row r="12" spans="1:5" ht="15.75" customHeight="1">
      <c r="A12" s="173" t="s">
        <v>6</v>
      </c>
      <c r="B12" s="186">
        <f>TIES!C12</f>
        <v>1944539</v>
      </c>
      <c r="C12" s="132">
        <v>0</v>
      </c>
      <c r="D12" s="132">
        <f>B12+C12</f>
        <v>1944539</v>
      </c>
      <c r="E12" s="4" t="s">
        <v>37</v>
      </c>
    </row>
    <row r="13" spans="1:5" ht="15.75" customHeight="1">
      <c r="A13" s="171"/>
      <c r="B13" s="132"/>
      <c r="C13" s="132"/>
      <c r="D13" s="132"/>
      <c r="E13" s="3"/>
    </row>
    <row r="14" spans="1:5" ht="15.75" customHeight="1">
      <c r="A14" s="173" t="s">
        <v>7</v>
      </c>
      <c r="B14" s="132">
        <f>SUM(B10:B13)</f>
        <v>2457213.2510000002</v>
      </c>
      <c r="C14" s="132">
        <f>SUM(C10:C13)</f>
        <v>0</v>
      </c>
      <c r="D14" s="132">
        <f>SUM(D10:D13)</f>
        <v>2457213.2510000002</v>
      </c>
      <c r="E14" s="3"/>
    </row>
    <row r="15" spans="1:5" ht="36.75" customHeight="1">
      <c r="A15" s="174"/>
      <c r="B15" s="136"/>
      <c r="C15" s="136"/>
      <c r="D15" s="136"/>
      <c r="E15" s="5"/>
    </row>
    <row r="16" spans="1:5" ht="18" customHeight="1">
      <c r="A16" s="175" t="s">
        <v>8</v>
      </c>
      <c r="B16" s="136"/>
      <c r="C16" s="136"/>
      <c r="D16" s="136"/>
    </row>
    <row r="17" spans="1:5" ht="18" customHeight="1">
      <c r="A17" s="174"/>
      <c r="B17" s="136"/>
      <c r="C17" s="136"/>
      <c r="D17" s="136"/>
    </row>
    <row r="18" spans="1:5" ht="18" customHeight="1">
      <c r="A18" s="176" t="s">
        <v>24</v>
      </c>
      <c r="B18" s="177">
        <f>B5</f>
        <v>45078</v>
      </c>
      <c r="C18" s="136"/>
      <c r="D18" s="136"/>
      <c r="E18" s="130"/>
    </row>
    <row r="19" spans="1:5" ht="18" customHeight="1">
      <c r="A19" s="174"/>
      <c r="B19" s="136"/>
      <c r="C19" s="136"/>
      <c r="D19" s="136"/>
    </row>
    <row r="20" spans="1:5" ht="18" customHeight="1">
      <c r="A20" s="178" t="s">
        <v>25</v>
      </c>
      <c r="B20" s="137"/>
      <c r="C20" s="137"/>
      <c r="D20" s="137"/>
      <c r="E20" s="3"/>
    </row>
    <row r="21" spans="1:5" ht="45">
      <c r="A21" s="171"/>
      <c r="B21" s="133" t="s">
        <v>2</v>
      </c>
      <c r="C21" s="133" t="s">
        <v>3</v>
      </c>
      <c r="D21" s="133" t="s">
        <v>4</v>
      </c>
    </row>
    <row r="22" spans="1:5" ht="15.75" customHeight="1">
      <c r="A22" s="173" t="s">
        <v>9</v>
      </c>
      <c r="B22" s="134"/>
      <c r="C22" s="134"/>
      <c r="D22" s="134"/>
    </row>
    <row r="23" spans="1:5" ht="15.75" customHeight="1">
      <c r="A23" s="173" t="s">
        <v>10</v>
      </c>
      <c r="B23" s="189">
        <f>'Sales Data for FE-T5'!N12/1000</f>
        <v>1905738.2989000001</v>
      </c>
      <c r="C23" s="179">
        <v>0</v>
      </c>
      <c r="D23" s="132">
        <f>B23+C23</f>
        <v>1905738.2989000001</v>
      </c>
      <c r="E23" s="25" t="s">
        <v>32</v>
      </c>
    </row>
    <row r="24" spans="1:5" ht="15.75" customHeight="1">
      <c r="A24" s="173" t="s">
        <v>11</v>
      </c>
      <c r="B24" s="132"/>
      <c r="C24" s="132"/>
      <c r="D24" s="132"/>
      <c r="E24" s="26"/>
    </row>
    <row r="25" spans="1:5" ht="15.75" customHeight="1">
      <c r="A25" s="173" t="s">
        <v>12</v>
      </c>
      <c r="B25" s="187">
        <v>21896.37</v>
      </c>
      <c r="C25" s="132">
        <v>0</v>
      </c>
      <c r="D25" s="132">
        <f>B25+C25</f>
        <v>21896.37</v>
      </c>
      <c r="E25" s="27" t="s">
        <v>28</v>
      </c>
    </row>
    <row r="26" spans="1:5" ht="15.75" customHeight="1">
      <c r="A26" s="173" t="s">
        <v>13</v>
      </c>
      <c r="B26" s="186">
        <v>102574.602</v>
      </c>
      <c r="C26" s="132">
        <v>0</v>
      </c>
      <c r="D26" s="132">
        <f>B26+C26</f>
        <v>102574.602</v>
      </c>
      <c r="E26" s="27" t="s">
        <v>29</v>
      </c>
    </row>
    <row r="27" spans="1:5" ht="15.75" customHeight="1">
      <c r="A27" s="173" t="s">
        <v>14</v>
      </c>
      <c r="B27" s="132"/>
      <c r="C27" s="132"/>
      <c r="D27" s="132"/>
      <c r="E27" s="28"/>
    </row>
    <row r="28" spans="1:5" ht="15.75" customHeight="1">
      <c r="A28" s="173" t="s">
        <v>15</v>
      </c>
      <c r="B28" s="132">
        <v>58717</v>
      </c>
      <c r="C28" s="132"/>
      <c r="D28" s="132"/>
      <c r="E28" s="28"/>
    </row>
    <row r="29" spans="1:5" ht="15.75" customHeight="1">
      <c r="A29" s="173" t="s">
        <v>16</v>
      </c>
      <c r="B29" s="132"/>
      <c r="C29" s="132"/>
      <c r="D29" s="132"/>
      <c r="E29" s="28"/>
    </row>
    <row r="30" spans="1:5" ht="15.75" customHeight="1">
      <c r="A30" s="173" t="s">
        <v>17</v>
      </c>
      <c r="B30" s="187">
        <v>793903</v>
      </c>
      <c r="C30" s="132">
        <v>0</v>
      </c>
      <c r="D30" s="132">
        <f>B30+C30</f>
        <v>793903</v>
      </c>
      <c r="E30" s="27" t="s">
        <v>34</v>
      </c>
    </row>
    <row r="31" spans="1:5" ht="15.75" customHeight="1">
      <c r="A31" s="171"/>
      <c r="B31" s="132"/>
      <c r="C31" s="132"/>
      <c r="D31" s="132"/>
      <c r="E31" s="1"/>
    </row>
    <row r="32" spans="1:5" ht="15.75" customHeight="1">
      <c r="A32" s="173" t="s">
        <v>18</v>
      </c>
      <c r="B32" s="132">
        <f>SUM(B22:B31)</f>
        <v>2882829.2708999999</v>
      </c>
      <c r="C32" s="132">
        <f>SUM(C22:C31)</f>
        <v>0</v>
      </c>
      <c r="D32" s="132">
        <f>SUM(D22:D31)</f>
        <v>2824112.2708999999</v>
      </c>
    </row>
    <row r="33" spans="1:5" ht="31.5" customHeight="1">
      <c r="A33" s="181"/>
      <c r="B33" s="135"/>
      <c r="C33" s="135"/>
      <c r="D33" s="135"/>
    </row>
    <row r="34" spans="1:5" ht="56.25" customHeight="1">
      <c r="A34" s="175" t="s">
        <v>39</v>
      </c>
      <c r="B34" s="136"/>
      <c r="C34" s="136"/>
      <c r="D34" s="136"/>
    </row>
    <row r="35" spans="1:5" ht="24" customHeight="1">
      <c r="A35" s="176" t="s">
        <v>24</v>
      </c>
      <c r="B35" s="177">
        <f>B5</f>
        <v>45078</v>
      </c>
      <c r="C35" s="136"/>
      <c r="D35" s="136"/>
    </row>
    <row r="36" spans="1:5">
      <c r="A36" s="174"/>
      <c r="B36" s="136"/>
      <c r="C36" s="136"/>
      <c r="D36" s="136"/>
      <c r="E36" s="6"/>
    </row>
    <row r="37" spans="1:5">
      <c r="A37" s="182" t="s">
        <v>26</v>
      </c>
      <c r="B37" s="136"/>
      <c r="C37" s="136"/>
      <c r="D37" s="136"/>
    </row>
    <row r="38" spans="1:5" ht="45">
      <c r="A38" s="171"/>
      <c r="B38" s="133" t="s">
        <v>2</v>
      </c>
      <c r="C38" s="133" t="s">
        <v>3</v>
      </c>
      <c r="D38" s="133" t="s">
        <v>4</v>
      </c>
    </row>
    <row r="39" spans="1:5">
      <c r="A39" s="173" t="s">
        <v>9</v>
      </c>
      <c r="B39" s="134"/>
      <c r="C39" s="134"/>
      <c r="D39" s="134"/>
    </row>
    <row r="40" spans="1:5" ht="15.75">
      <c r="A40" s="173" t="s">
        <v>10</v>
      </c>
      <c r="B40" s="189">
        <f>'Sales Data for FE-T5'!F12/1000</f>
        <v>1588464.1544999999</v>
      </c>
      <c r="C40" s="134">
        <v>0</v>
      </c>
      <c r="D40" s="134">
        <f>B40+C40</f>
        <v>1588464.1544999999</v>
      </c>
      <c r="E40" s="7" t="s">
        <v>33</v>
      </c>
    </row>
    <row r="41" spans="1:5" ht="15.75">
      <c r="A41" s="173" t="s">
        <v>11</v>
      </c>
      <c r="B41" s="134"/>
      <c r="C41" s="134"/>
      <c r="D41" s="134"/>
      <c r="E41" s="8"/>
    </row>
    <row r="42" spans="1:5" ht="15.75">
      <c r="A42" s="173" t="s">
        <v>19</v>
      </c>
      <c r="B42" s="180"/>
      <c r="C42" s="134"/>
      <c r="D42" s="134">
        <f>B42+C42</f>
        <v>0</v>
      </c>
      <c r="E42" s="9" t="s">
        <v>30</v>
      </c>
    </row>
    <row r="43" spans="1:5" ht="15.75">
      <c r="A43" s="173" t="s">
        <v>20</v>
      </c>
      <c r="B43" s="180"/>
      <c r="C43" s="134"/>
      <c r="D43" s="134">
        <f>B43+C43</f>
        <v>0</v>
      </c>
      <c r="E43" s="9" t="s">
        <v>31</v>
      </c>
    </row>
    <row r="44" spans="1:5" ht="15.75">
      <c r="A44" s="173" t="s">
        <v>14</v>
      </c>
      <c r="B44" s="134"/>
      <c r="C44" s="134"/>
      <c r="D44" s="134"/>
      <c r="E44" s="8"/>
    </row>
    <row r="45" spans="1:5" ht="15.75">
      <c r="A45" s="173" t="s">
        <v>15</v>
      </c>
      <c r="B45" s="134"/>
      <c r="C45" s="134"/>
      <c r="D45" s="134"/>
      <c r="E45" s="8"/>
    </row>
    <row r="46" spans="1:5" ht="15.75">
      <c r="A46" s="173" t="s">
        <v>16</v>
      </c>
      <c r="B46" s="134"/>
      <c r="C46" s="134"/>
      <c r="D46" s="134"/>
      <c r="E46" s="8"/>
    </row>
    <row r="47" spans="1:5">
      <c r="A47" s="173" t="s">
        <v>17</v>
      </c>
      <c r="B47" s="187">
        <v>696069</v>
      </c>
      <c r="C47" s="134">
        <v>0</v>
      </c>
      <c r="D47" s="134">
        <f>B47+C47</f>
        <v>696069</v>
      </c>
      <c r="E47" s="212" t="s">
        <v>35</v>
      </c>
    </row>
    <row r="48" spans="1:5">
      <c r="A48" s="171"/>
      <c r="B48" s="134"/>
      <c r="C48" s="134"/>
      <c r="D48" s="134"/>
      <c r="E48" s="212"/>
    </row>
    <row r="49" spans="1:5">
      <c r="A49" s="173" t="s">
        <v>21</v>
      </c>
      <c r="B49" s="134">
        <f>SUM(B40:B48)</f>
        <v>2284533.1545000002</v>
      </c>
      <c r="C49" s="134">
        <f>SUM(C40:C48)</f>
        <v>0</v>
      </c>
      <c r="D49" s="134">
        <f>SUM(D40:D48)</f>
        <v>2284533.1545000002</v>
      </c>
      <c r="E49" s="3"/>
    </row>
    <row r="50" spans="1:5" ht="37.5" customHeight="1">
      <c r="A50" s="174"/>
      <c r="B50" s="136"/>
      <c r="C50" s="136"/>
      <c r="D50" s="136"/>
    </row>
    <row r="51" spans="1:5" ht="15.75">
      <c r="A51" s="175" t="s">
        <v>22</v>
      </c>
      <c r="B51" s="136"/>
      <c r="C51" s="136"/>
      <c r="D51" s="136"/>
    </row>
    <row r="52" spans="1:5">
      <c r="A52" s="174"/>
      <c r="B52" s="136"/>
      <c r="C52" s="136"/>
      <c r="D52" s="136"/>
    </row>
    <row r="53" spans="1:5">
      <c r="A53" s="176" t="s">
        <v>27</v>
      </c>
      <c r="B53" s="177">
        <f>B5</f>
        <v>45078</v>
      </c>
      <c r="C53" s="136"/>
      <c r="D53" s="136"/>
    </row>
    <row r="54" spans="1:5">
      <c r="A54" s="174"/>
      <c r="B54" s="136"/>
      <c r="C54" s="136"/>
      <c r="D54" s="136"/>
    </row>
    <row r="55" spans="1:5" ht="47.25" customHeight="1">
      <c r="A55" s="171"/>
      <c r="B55" s="133" t="s">
        <v>2</v>
      </c>
      <c r="C55" s="133" t="s">
        <v>3</v>
      </c>
      <c r="D55" s="133" t="s">
        <v>4</v>
      </c>
    </row>
    <row r="56" spans="1:5" ht="18" customHeight="1">
      <c r="A56" s="173" t="s">
        <v>23</v>
      </c>
      <c r="B56" s="134">
        <f>B14-B32</f>
        <v>-425616.01989999972</v>
      </c>
      <c r="C56" s="134">
        <f>C14-C32</f>
        <v>0</v>
      </c>
      <c r="D56" s="134">
        <f>D14-D32</f>
        <v>-366899.01989999972</v>
      </c>
    </row>
    <row r="57" spans="1:5" ht="18" customHeight="1">
      <c r="A57" s="115"/>
      <c r="B57" s="114"/>
      <c r="C57" s="116"/>
      <c r="D57" s="137"/>
    </row>
    <row r="58" spans="1:5" ht="18" customHeight="1">
      <c r="A58" s="112" t="s">
        <v>40</v>
      </c>
      <c r="D58" s="136"/>
    </row>
    <row r="59" spans="1:5">
      <c r="D59" s="136"/>
    </row>
  </sheetData>
  <mergeCells count="1">
    <mergeCell ref="E47:E48"/>
  </mergeCells>
  <phoneticPr fontId="0" type="noConversion"/>
  <pageMargins left="0.25" right="0.25" top="0.71499999999999997" bottom="0.25" header="0.3" footer="0.3"/>
  <pageSetup scale="59" orientation="portrait" r:id="rId1"/>
  <headerFooter>
    <oddHeader>&amp;R&amp;"Times New Roman,Bold"PUCO Case No. 24-503-EL-FOR
Source Files
Forms FE-T5 and FE-T1
Page &amp;P of &amp;N</oddHeader>
  </headerFooter>
  <rowBreaks count="2" manualBreakCount="2">
    <brk id="32" max="3" man="1"/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BC2882B6907449D3E6B2BE9998080" ma:contentTypeVersion="4" ma:contentTypeDescription="Create a new document." ma:contentTypeScope="" ma:versionID="a69bd1780ef4fb60611e98ec18a7e853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4F8D33E5-E601-4C2B-8D2D-0C8C29DA9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CBCC9C-9C8B-4B42-856A-261F37BE6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1EBDFF-1743-40FD-93DE-BC67987E14FE}">
  <ds:schemaRefs>
    <ds:schemaRef ds:uri="http://schemas.microsoft.com/office/2006/metadata/properties"/>
    <ds:schemaRef ds:uri="http://purl.org/dc/terms/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3c9d8c27-8a6d-4d9e-a15e-ef5d28c114af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FE-T1 Inputs</vt:lpstr>
      <vt:lpstr>TIES</vt:lpstr>
      <vt:lpstr>Sales Data for FE-T5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'FE-T1 Inputs'!Print_Area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2024 OH IRP Table FE-T5 and FE-T1 data from 2023 no sales - Energy Accounting - Maida Sessions - Ibrar Khera 5 7 2024</dc:subject>
  <dc:creator>t28062</dc:creator>
  <cp:lastModifiedBy>Sunderman, Minna</cp:lastModifiedBy>
  <cp:lastPrinted>2024-07-24T19:28:01Z</cp:lastPrinted>
  <dcterms:created xsi:type="dcterms:W3CDTF">2002-09-19T14:31:19Z</dcterms:created>
  <dcterms:modified xsi:type="dcterms:W3CDTF">2024-07-24T19:29:02Z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0x01010008BBC2882B6907449D3E6B2BE9998080</vt:lpwstr>
  </property>
</Properties>
</file>