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Exhibit A - IGC" sheetId="1" r:id="rId1"/>
    <sheet name="Exhibit A - VEDO" sheetId="2" r:id="rId2"/>
    <sheet name="Exhibit B - IGC" sheetId="3" r:id="rId3"/>
    <sheet name="Exhibit B - VEDO" sheetId="4" r:id="rId4"/>
    <sheet name="Exhibit B-VEDO" sheetId="5" state="hidden" r:id="rId5"/>
    <sheet name="Exhibit C - IGC" sheetId="6" r:id="rId6"/>
    <sheet name="Exhibit C-VEDO" sheetId="7" r:id="rId7"/>
  </sheets>
  <externalReferences>
    <externalReference r:id="rId10"/>
  </externalReferences>
  <definedNames>
    <definedName name="emiss_yr1">'[1]dispatch lookup'!$X$4:$X$10</definedName>
    <definedName name="emiss_yr2">'[1]dispatch lookup'!$X$14:$X$20</definedName>
    <definedName name="emiss_yr3">'[1]dispatch lookup'!$X$24:$X$30</definedName>
    <definedName name="emiss_yr4">'[1]dispatch lookup'!$X$34:$X$40</definedName>
    <definedName name="emiss_yr5">'[1]dispatch lookup'!$X$44:$X$50</definedName>
    <definedName name="emiss_yr6">'[1]dispatch lookup'!$X$54:$X$60</definedName>
    <definedName name="FGD_yr1">'[1]dispatch lookup'!$W$4:$W$10</definedName>
    <definedName name="FGD_yr2">'[1]dispatch lookup'!$W$14:$W$20</definedName>
    <definedName name="FGD_yr3">'[1]dispatch lookup'!$W$24:$W$30</definedName>
    <definedName name="FGD_yr4">'[1]dispatch lookup'!$W$34:$W$40</definedName>
    <definedName name="FGD_yr5">'[1]dispatch lookup'!$W$44:$W$50</definedName>
    <definedName name="FGD_yr6">'[1]dispatch lookup'!$W$54:$W$60</definedName>
    <definedName name="fuel_yr1">'[1]dispatch lookup'!$U$4:$U$10</definedName>
    <definedName name="fuel_yr2">'[1]dispatch lookup'!$U$14:$U$20</definedName>
    <definedName name="fuel_yr3">'[1]dispatch lookup'!$U$24:$U$30</definedName>
    <definedName name="fuel_yr4">'[1]dispatch lookup'!$U$34:$U$40</definedName>
    <definedName name="fuel_yr5">'[1]dispatch lookup'!$U$44:$U$50</definedName>
    <definedName name="fuel_yr6">'[1]dispatch lookup'!$U$54:$U$60</definedName>
    <definedName name="maint_yr1">'[1]dispatch lookup'!$V$4:$V$10</definedName>
    <definedName name="maint_yr2">'[1]dispatch lookup'!$V$14:$V$20</definedName>
    <definedName name="maint_yr3">'[1]dispatch lookup'!$V$24:$V$30</definedName>
    <definedName name="maint_yr4">'[1]dispatch lookup'!$V$34:$V$40</definedName>
    <definedName name="maint_yr5">'[1]dispatch lookup'!$V$44:$V$50</definedName>
    <definedName name="maint_yr6">'[1]dispatch lookup'!$V$54:$V$60</definedName>
    <definedName name="_xlnm.Print_Area" localSheetId="4">'Exhibit B-VEDO'!$A$1:$P$52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comments2.xml><?xml version="1.0" encoding="utf-8"?>
<comments xmlns="http://schemas.openxmlformats.org/spreadsheetml/2006/main">
  <authors>
    <author>rmsmith</author>
  </authors>
  <commentList>
    <comment ref="P13" authorId="0">
      <text>
        <r>
          <rPr>
            <b/>
            <sz val="8"/>
            <rFont val="Tahoma"/>
            <family val="0"/>
          </rPr>
          <t>rmsmith:</t>
        </r>
        <r>
          <rPr>
            <sz val="8"/>
            <rFont val="Tahoma"/>
            <family val="0"/>
          </rPr>
          <t xml:space="preserve">
from LKB sheet - VUHI pushdown monthly interest *12
treas\richard\LTD\Revised Pushdown...</t>
        </r>
      </text>
    </comment>
  </commentList>
</comments>
</file>

<file path=xl/comments6.xml><?xml version="1.0" encoding="utf-8"?>
<comments xmlns="http://schemas.openxmlformats.org/spreadsheetml/2006/main">
  <authors>
    <author>rmsmith</author>
  </authors>
  <commentList>
    <comment ref="Q15" authorId="0">
      <text>
        <r>
          <rPr>
            <b/>
            <sz val="8"/>
            <rFont val="Tahoma"/>
            <family val="0"/>
          </rPr>
          <t>rmsmith:</t>
        </r>
        <r>
          <rPr>
            <sz val="8"/>
            <rFont val="Tahoma"/>
            <family val="0"/>
          </rPr>
          <t xml:space="preserve">
+1 plugeed to tie to Joan's 12 mo. Ended #</t>
        </r>
      </text>
    </comment>
    <comment ref="Q28" authorId="0">
      <text>
        <r>
          <rPr>
            <b/>
            <sz val="8"/>
            <rFont val="Tahoma"/>
            <family val="0"/>
          </rPr>
          <t>rmsmith:
-2 plugged to tie to Joan's 12 mo. Ended #</t>
        </r>
      </text>
    </comment>
  </commentList>
</comments>
</file>

<file path=xl/sharedStrings.xml><?xml version="1.0" encoding="utf-8"?>
<sst xmlns="http://schemas.openxmlformats.org/spreadsheetml/2006/main" count="269" uniqueCount="207">
  <si>
    <t>Indiana Gas Company, Inc.</t>
  </si>
  <si>
    <t>Schedule of Long-Term Debt</t>
  </si>
  <si>
    <t>June 30, 2007</t>
  </si>
  <si>
    <t>Long-Term Notes</t>
  </si>
  <si>
    <t>Maturity Date</t>
  </si>
  <si>
    <t>Principal Amount Outstanding</t>
  </si>
  <si>
    <t>6.54% Series E</t>
  </si>
  <si>
    <t>6.69% Series E</t>
  </si>
  <si>
    <t>7.15% Series E</t>
  </si>
  <si>
    <t>6.53% Series E</t>
  </si>
  <si>
    <t>6.42% Series E</t>
  </si>
  <si>
    <t>6.68% Series E</t>
  </si>
  <si>
    <t>6.34% Series F</t>
  </si>
  <si>
    <t>6.36% Series F</t>
  </si>
  <si>
    <t>6.55% Series F</t>
  </si>
  <si>
    <t>7.08% Series G</t>
  </si>
  <si>
    <t>6.625% Series VUHI Notes</t>
  </si>
  <si>
    <t>5.45% Series VUHI Notes</t>
  </si>
  <si>
    <t>5.75% Series VUHI Notes</t>
  </si>
  <si>
    <t>6.10% Series VUHI Notes</t>
  </si>
  <si>
    <t>5.95% Series VUHI Notes</t>
  </si>
  <si>
    <t>Effective Weighted Average Cost = 6.63%</t>
  </si>
  <si>
    <t>INDIANA GAS COMPANY, INC.</t>
  </si>
  <si>
    <t>BALANCE SHEET</t>
  </si>
  <si>
    <t>($000's)</t>
  </si>
  <si>
    <t>At June 30,</t>
  </si>
  <si>
    <t>At December 31,</t>
  </si>
  <si>
    <t>ASSETS</t>
  </si>
  <si>
    <t>Utility Plant</t>
  </si>
  <si>
    <t xml:space="preserve">     Original cost</t>
  </si>
  <si>
    <t xml:space="preserve">     Less:  accumulated depreciation &amp; amortization</t>
  </si>
  <si>
    <t xml:space="preserve">          Net utility plant</t>
  </si>
  <si>
    <t>Current Assets</t>
  </si>
  <si>
    <t>Cash &amp; cash equivalents</t>
  </si>
  <si>
    <t>Investments with other Vectren companies</t>
  </si>
  <si>
    <t>Accounts receivable - less reserves</t>
  </si>
  <si>
    <t>Receivables due from other Vectren companies</t>
  </si>
  <si>
    <t>Accrued unbilled revenues</t>
  </si>
  <si>
    <t>Inventories</t>
  </si>
  <si>
    <t>Recoverable natural gas costs</t>
  </si>
  <si>
    <t>Prepayments &amp; other current assets</t>
  </si>
  <si>
    <t>Total current assets</t>
  </si>
  <si>
    <t>Investment in the Ohio operations</t>
  </si>
  <si>
    <t>Other investments</t>
  </si>
  <si>
    <t>Nonutility property - net</t>
  </si>
  <si>
    <t>Regulatory assets</t>
  </si>
  <si>
    <t>Other assets</t>
  </si>
  <si>
    <t>TOTAL ASSETS</t>
  </si>
  <si>
    <t>LIABILITIES &amp; SHAREHOLDER'S EQUITY</t>
  </si>
  <si>
    <t>Common Shareholder's Equity</t>
  </si>
  <si>
    <t>Common stock (no par value)</t>
  </si>
  <si>
    <t>Retained earnings</t>
  </si>
  <si>
    <t>Total common shareholder's equity</t>
  </si>
  <si>
    <t>Long-term debt payable to third parties - net of current</t>
  </si>
  <si>
    <t>maturities &amp; debt subject to tender</t>
  </si>
  <si>
    <t>Long-term debt payable to Utility Holdings</t>
  </si>
  <si>
    <t>Total long-term debt, net</t>
  </si>
  <si>
    <t>Current Liabilities</t>
  </si>
  <si>
    <t>Accounts payable</t>
  </si>
  <si>
    <t>Accounts payable to affiliated companies</t>
  </si>
  <si>
    <t>Payables to other Vectren companies</t>
  </si>
  <si>
    <t>Refundable natural gas costs</t>
  </si>
  <si>
    <t>Accrued liabilities</t>
  </si>
  <si>
    <t>Short-term borrowings payable to Utility Holdings</t>
  </si>
  <si>
    <t>Current maturities of long-term debt</t>
  </si>
  <si>
    <t>Long-term debt subject to tender</t>
  </si>
  <si>
    <t>Total current liabilities</t>
  </si>
  <si>
    <t>Deferred Income Taxes &amp; Other Liabilities</t>
  </si>
  <si>
    <t>Deferred income taxes</t>
  </si>
  <si>
    <t xml:space="preserve">Regulatory liabilities </t>
  </si>
  <si>
    <t>Deferred credits &amp; other liabilities</t>
  </si>
  <si>
    <t>Total deferred credits &amp; other liabilities</t>
  </si>
  <si>
    <t>TOTAL LIABILITIES &amp; SHAREHOLDER'S EQUITY</t>
  </si>
  <si>
    <t>STATEMENT OF INCOME</t>
  </si>
  <si>
    <t>YTD</t>
  </si>
  <si>
    <t>Twelve Months Ended June 30,</t>
  </si>
  <si>
    <t>Dec 06</t>
  </si>
  <si>
    <t>Dec 05</t>
  </si>
  <si>
    <t>Jun 07</t>
  </si>
  <si>
    <t>Jun 06</t>
  </si>
  <si>
    <t>Jun 05</t>
  </si>
  <si>
    <t>OPERATING REVENUES</t>
  </si>
  <si>
    <t>COST OF GAS</t>
  </si>
  <si>
    <t>GAS OPERATING MARGIN</t>
  </si>
  <si>
    <t>OPERATING EXPENSES</t>
  </si>
  <si>
    <t>Other operating</t>
  </si>
  <si>
    <t>Depreciation &amp; amortization</t>
  </si>
  <si>
    <t>Taxes other than income taxes</t>
  </si>
  <si>
    <t>Total operating expenses</t>
  </si>
  <si>
    <t xml:space="preserve">OPERATING INCOME </t>
  </si>
  <si>
    <t>Other expense - net</t>
  </si>
  <si>
    <t>Interest expense</t>
  </si>
  <si>
    <t>INCOME BEFORE INCOME TAXES</t>
  </si>
  <si>
    <t>Income Taxes</t>
  </si>
  <si>
    <t xml:space="preserve">Equity in earnings of the </t>
  </si>
  <si>
    <t>Ohio operations - net of tax</t>
  </si>
  <si>
    <t>NET INCOME</t>
  </si>
  <si>
    <t>VECTREN ENERGY DELIVERY OF OHIO</t>
  </si>
  <si>
    <t>Balance Sheet</t>
  </si>
  <si>
    <t xml:space="preserve"> </t>
  </si>
  <si>
    <t xml:space="preserve">LIABILITIES AND SHAREHOLDER'S EQUITY </t>
  </si>
  <si>
    <t>June 30,</t>
  </si>
  <si>
    <t>CURRENT ASSETS:</t>
  </si>
  <si>
    <t>CURRENT LIABILITIES:</t>
  </si>
  <si>
    <t xml:space="preserve">    Cash and cash equivalents</t>
  </si>
  <si>
    <t xml:space="preserve">    Accounts payable</t>
  </si>
  <si>
    <t xml:space="preserve">    Accounts receivable, less reserves</t>
  </si>
  <si>
    <t xml:space="preserve">    Accounts payable to affiliated companies</t>
  </si>
  <si>
    <t xml:space="preserve">    Accrued unbilled revenues</t>
  </si>
  <si>
    <t xml:space="preserve">    Notes payable to other Vectren companies</t>
  </si>
  <si>
    <t xml:space="preserve">    Receivable from other Vectren Co.</t>
  </si>
  <si>
    <t xml:space="preserve">    Payables to other Vectren companies</t>
  </si>
  <si>
    <t xml:space="preserve">    Notes receivable from other Vectren Co.</t>
  </si>
  <si>
    <t xml:space="preserve">    Customer deposits and advance payments</t>
  </si>
  <si>
    <t xml:space="preserve">    Materials and supplies</t>
  </si>
  <si>
    <t xml:space="preserve">    Refundable Gas Costs</t>
  </si>
  <si>
    <t xml:space="preserve">    Liquefied petroleum gas - at average cost</t>
  </si>
  <si>
    <t xml:space="preserve">    Accrued taxes-Other</t>
  </si>
  <si>
    <t xml:space="preserve">    Gas in underground storage - at average cost</t>
  </si>
  <si>
    <t xml:space="preserve">    Accrued taxes-Income</t>
  </si>
  <si>
    <t xml:space="preserve">    Recoverable gas costs</t>
  </si>
  <si>
    <t xml:space="preserve">    Accrued interest to other Vectren companies</t>
  </si>
  <si>
    <t xml:space="preserve">    Prepaid gas delivery service</t>
  </si>
  <si>
    <t xml:space="preserve">    Accrued interest</t>
  </si>
  <si>
    <t xml:space="preserve">    Other current assets </t>
  </si>
  <si>
    <t xml:space="preserve">    Current deferred income taxes</t>
  </si>
  <si>
    <t xml:space="preserve">    Tax collections payable</t>
  </si>
  <si>
    <t xml:space="preserve">    Other current liabilities</t>
  </si>
  <si>
    <t>UTILITY PLANT:</t>
  </si>
  <si>
    <t xml:space="preserve">    Original cost</t>
  </si>
  <si>
    <t>DEFERRED CREDITS:</t>
  </si>
  <si>
    <t xml:space="preserve">    Less - Accumulated depreciation</t>
  </si>
  <si>
    <t xml:space="preserve">    Deferred income taxes</t>
  </si>
  <si>
    <t xml:space="preserve">       and amortization</t>
  </si>
  <si>
    <t xml:space="preserve">    Regulatory Liabilities</t>
  </si>
  <si>
    <t xml:space="preserve">    Accrued pension</t>
  </si>
  <si>
    <t xml:space="preserve">    Other</t>
  </si>
  <si>
    <t>NONUTILITY PLANT AND OTHER INVESTMENTS</t>
  </si>
  <si>
    <t xml:space="preserve">      Nonutility Property, Net</t>
  </si>
  <si>
    <t xml:space="preserve">MINORITY INTEREST </t>
  </si>
  <si>
    <t xml:space="preserve">      Acquisition Adj DPL Gas Properties, Net</t>
  </si>
  <si>
    <t xml:space="preserve">      Other Investments</t>
  </si>
  <si>
    <t>CAPITALIZATION:</t>
  </si>
  <si>
    <t xml:space="preserve">    Common stock</t>
  </si>
  <si>
    <t xml:space="preserve">    Retained earnings</t>
  </si>
  <si>
    <t>DEFERRED CHARGES:</t>
  </si>
  <si>
    <t xml:space="preserve">        Common shareholder's equity</t>
  </si>
  <si>
    <t xml:space="preserve">    Long-term debt, net of maturities to other</t>
  </si>
  <si>
    <t xml:space="preserve">    Regulatory Assets</t>
  </si>
  <si>
    <t xml:space="preserve">         Vectren companies</t>
  </si>
  <si>
    <t>Total Assets</t>
  </si>
  <si>
    <t>Total Liabilities and Shareholder's Equity</t>
  </si>
  <si>
    <t>December 31,</t>
  </si>
  <si>
    <t>INCOME STATEMENT</t>
  </si>
  <si>
    <t>$</t>
  </si>
  <si>
    <t>OPERATING EXPENSES:</t>
  </si>
  <si>
    <t xml:space="preserve">   Other operation</t>
  </si>
  <si>
    <t xml:space="preserve">   Maintenance</t>
  </si>
  <si>
    <t xml:space="preserve">   Depreciation and amortization</t>
  </si>
  <si>
    <t xml:space="preserve">   Income taxes</t>
  </si>
  <si>
    <t xml:space="preserve">   Taxes other than income taxes</t>
  </si>
  <si>
    <t xml:space="preserve">        Total operating expenses</t>
  </si>
  <si>
    <t>OPERATING INCOME (LOSS)</t>
  </si>
  <si>
    <t>Other (income) expense - net</t>
  </si>
  <si>
    <t>Interest Expense</t>
  </si>
  <si>
    <t>NET INCOME (LOSS)</t>
  </si>
  <si>
    <t>Vectren Energy Delivery of Ohio Inc.</t>
  </si>
  <si>
    <t>Coupon</t>
  </si>
  <si>
    <t>Amount</t>
  </si>
  <si>
    <t>Interest</t>
  </si>
  <si>
    <t>Amort</t>
  </si>
  <si>
    <t>Total</t>
  </si>
  <si>
    <t>Current deferred income taxes</t>
  </si>
  <si>
    <t xml:space="preserve">    Dividend Payable</t>
  </si>
  <si>
    <t>Cash and cash equivalents</t>
  </si>
  <si>
    <t>Accounts receivable, less reserves</t>
  </si>
  <si>
    <t>Receivable from other Vectren Co.</t>
  </si>
  <si>
    <t>Notes receivable from other Vectren Co.</t>
  </si>
  <si>
    <t>Materials and supplies</t>
  </si>
  <si>
    <t>Liquefied petroleum gas - at average cost</t>
  </si>
  <si>
    <t>Gas in underground storage - at average cost</t>
  </si>
  <si>
    <t>Recoverable gas costs</t>
  </si>
  <si>
    <t>Prepaid gas delivery service</t>
  </si>
  <si>
    <t xml:space="preserve">Other current assets </t>
  </si>
  <si>
    <t>Deferred Charges</t>
  </si>
  <si>
    <t>Nonutility Plant and Other Investments</t>
  </si>
  <si>
    <t>Acquisition Adj DPL Gas Properties, Net</t>
  </si>
  <si>
    <t>Nonutility property, Net</t>
  </si>
  <si>
    <t>Other Investments</t>
  </si>
  <si>
    <t>Other</t>
  </si>
  <si>
    <t>Regulatory Assets</t>
  </si>
  <si>
    <t>maturities to other Vectren companies</t>
  </si>
  <si>
    <t xml:space="preserve">Long-term debt payable to third parties - net of </t>
  </si>
  <si>
    <t>Notes payable to other Vectren companies</t>
  </si>
  <si>
    <t>Customer deposits and advance payments</t>
  </si>
  <si>
    <t>Refundable Gas Costs</t>
  </si>
  <si>
    <t>Accrued taxes-Other</t>
  </si>
  <si>
    <t>Accrued taxes-Income</t>
  </si>
  <si>
    <t>Dividend Payable</t>
  </si>
  <si>
    <t>Accrued interest to other Vectren companies</t>
  </si>
  <si>
    <t>Accrued interest</t>
  </si>
  <si>
    <t>Tax collections payable</t>
  </si>
  <si>
    <t>Other current liabilities</t>
  </si>
  <si>
    <t>Deferred Credits</t>
  </si>
  <si>
    <t>Accrued pension</t>
  </si>
  <si>
    <t>Minority Interest</t>
  </si>
  <si>
    <t>Effective Weighted Average Cost = 6.80%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</si>
</sst>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00%"/>
    <numFmt numFmtId="168" formatCode="mm/dd/yy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_);\(#,##0.0\)"/>
    <numFmt numFmtId="172" formatCode="_(* #,##0.000_);_(* \(#,##0.000\);_(* &quot;-&quot;???_);_(@_)"/>
    <numFmt numFmtId="173" formatCode="_(* #,##0.0_);_(* \(#,##0.0\);_(* &quot;-&quot;?_);_(@_)"/>
    <numFmt numFmtId="174" formatCode="_(* #,##0.000_);_(* \(#,##0.000\);_(* &quot;-&quot;??_);_(@_)"/>
    <numFmt numFmtId="175" formatCode="_(* #,##0.0000_);_(* \(#,##0.0000\);_(* &quot;-&quot;??_);_(@_)"/>
    <numFmt numFmtId="176" formatCode="&quot;$&quot;#,##0"/>
    <numFmt numFmtId="177" formatCode="_(&quot;$&quot;* #,##0.0_);_(&quot;$&quot;* \(#,##0.0\);_(&quot;$&quot;* &quot;-&quot;??_);_(@_)"/>
    <numFmt numFmtId="178" formatCode="mmmm\-yy"/>
    <numFmt numFmtId="179" formatCode="[$-409]m/d/yy\ h:mm\ AM/PM;@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2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2" borderId="0">
      <alignment horizontal="right"/>
      <protection/>
    </xf>
    <xf numFmtId="0" fontId="4" fillId="2" borderId="0">
      <alignment horizontal="center" vertical="center"/>
      <protection/>
    </xf>
    <xf numFmtId="0" fontId="5" fillId="2" borderId="1">
      <alignment/>
      <protection/>
    </xf>
    <xf numFmtId="0" fontId="4" fillId="2" borderId="0" applyBorder="0">
      <alignment horizontal="centerContinuous"/>
      <protection/>
    </xf>
    <xf numFmtId="0" fontId="6" fillId="2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/>
    </xf>
    <xf numFmtId="10" fontId="0" fillId="0" borderId="0" xfId="28" applyNumberForma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5" fontId="9" fillId="0" borderId="3" xfId="18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9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37" fontId="9" fillId="0" borderId="0" xfId="0" applyNumberFormat="1" applyFont="1" applyFill="1" applyBorder="1" applyAlignment="1">
      <alignment horizontal="right"/>
    </xf>
    <xf numFmtId="43" fontId="0" fillId="0" borderId="0" xfId="15" applyFill="1" applyAlignment="1">
      <alignment/>
    </xf>
    <xf numFmtId="0" fontId="0" fillId="0" borderId="0" xfId="0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Fill="1" applyAlignment="1">
      <alignment/>
    </xf>
    <xf numFmtId="37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164" fontId="12" fillId="0" borderId="0" xfId="15" applyNumberFormat="1" applyFont="1" applyFill="1" applyAlignment="1">
      <alignment/>
    </xf>
    <xf numFmtId="41" fontId="0" fillId="0" borderId="0" xfId="0" applyNumberFormat="1" applyBorder="1" applyAlignment="1">
      <alignment/>
    </xf>
    <xf numFmtId="169" fontId="12" fillId="0" borderId="0" xfId="18" applyNumberFormat="1" applyFont="1" applyFill="1" applyAlignment="1">
      <alignment/>
    </xf>
    <xf numFmtId="0" fontId="15" fillId="0" borderId="4" xfId="0" applyFont="1" applyFill="1" applyBorder="1" applyAlignment="1">
      <alignment/>
    </xf>
    <xf numFmtId="0" fontId="0" fillId="0" borderId="4" xfId="0" applyBorder="1" applyAlignment="1">
      <alignment/>
    </xf>
    <xf numFmtId="164" fontId="15" fillId="0" borderId="4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5" fillId="0" borderId="3" xfId="0" applyFont="1" applyFill="1" applyBorder="1" applyAlignment="1">
      <alignment/>
    </xf>
    <xf numFmtId="169" fontId="15" fillId="0" borderId="3" xfId="18" applyNumberFormat="1" applyFont="1" applyFill="1" applyBorder="1" applyAlignment="1">
      <alignment/>
    </xf>
    <xf numFmtId="169" fontId="12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Continuous"/>
    </xf>
    <xf numFmtId="41" fontId="0" fillId="0" borderId="0" xfId="0" applyNumberFormat="1" applyAlignment="1">
      <alignment/>
    </xf>
    <xf numFmtId="0" fontId="15" fillId="0" borderId="4" xfId="0" applyFont="1" applyFill="1" applyBorder="1" applyAlignment="1" quotePrefix="1">
      <alignment horizontal="left"/>
    </xf>
    <xf numFmtId="0" fontId="12" fillId="0" borderId="0" xfId="0" applyFont="1" applyFill="1" applyAlignment="1">
      <alignment horizontal="left"/>
    </xf>
    <xf numFmtId="0" fontId="12" fillId="0" borderId="4" xfId="0" applyFont="1" applyFill="1" applyBorder="1" applyAlignment="1">
      <alignment/>
    </xf>
    <xf numFmtId="164" fontId="12" fillId="0" borderId="4" xfId="15" applyNumberFormat="1" applyFont="1" applyFill="1" applyBorder="1" applyAlignment="1">
      <alignment/>
    </xf>
    <xf numFmtId="0" fontId="15" fillId="0" borderId="3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41" fontId="12" fillId="0" borderId="0" xfId="0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0" fillId="0" borderId="0" xfId="0" applyNumberFormat="1" applyAlignment="1">
      <alignment/>
    </xf>
    <xf numFmtId="42" fontId="9" fillId="0" borderId="0" xfId="0" applyNumberFormat="1" applyFont="1" applyBorder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41" fontId="20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41" fontId="23" fillId="0" borderId="0" xfId="0" applyNumberFormat="1" applyFont="1" applyFill="1" applyAlignment="1">
      <alignment horizontal="centerContinuous"/>
    </xf>
    <xf numFmtId="41" fontId="22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/>
    </xf>
    <xf numFmtId="178" fontId="21" fillId="0" borderId="0" xfId="0" applyNumberFormat="1" applyFont="1" applyFill="1" applyAlignment="1" quotePrefix="1">
      <alignment horizontal="centerContinuous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/>
    </xf>
    <xf numFmtId="0" fontId="24" fillId="0" borderId="0" xfId="0" applyFont="1" applyAlignment="1" quotePrefix="1">
      <alignment horizontal="center"/>
    </xf>
    <xf numFmtId="18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/>
    </xf>
    <xf numFmtId="0" fontId="25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1" fontId="24" fillId="0" borderId="0" xfId="0" applyNumberFormat="1" applyFont="1" applyAlignment="1">
      <alignment horizontal="centerContinuous"/>
    </xf>
    <xf numFmtId="41" fontId="24" fillId="0" borderId="0" xfId="0" applyNumberFormat="1" applyFont="1" applyFill="1" applyAlignment="1">
      <alignment/>
    </xf>
    <xf numFmtId="41" fontId="26" fillId="0" borderId="0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"/>
    </xf>
    <xf numFmtId="41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37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>
      <alignment/>
    </xf>
    <xf numFmtId="42" fontId="23" fillId="0" borderId="0" xfId="0" applyNumberFormat="1" applyFont="1" applyAlignment="1" applyProtection="1">
      <alignment/>
      <protection/>
    </xf>
    <xf numFmtId="42" fontId="24" fillId="0" borderId="0" xfId="0" applyNumberFormat="1" applyFont="1" applyBorder="1" applyAlignment="1">
      <alignment/>
    </xf>
    <xf numFmtId="41" fontId="23" fillId="0" borderId="0" xfId="0" applyNumberFormat="1" applyFont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41" fontId="24" fillId="0" borderId="0" xfId="15" applyNumberFormat="1" applyFont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5" fontId="24" fillId="0" borderId="0" xfId="0" applyNumberFormat="1" applyFont="1" applyAlignment="1" applyProtection="1">
      <alignment/>
      <protection/>
    </xf>
    <xf numFmtId="41" fontId="23" fillId="0" borderId="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3" fillId="0" borderId="5" xfId="0" applyNumberFormat="1" applyFont="1" applyBorder="1" applyAlignment="1" applyProtection="1">
      <alignment/>
      <protection/>
    </xf>
    <xf numFmtId="37" fontId="27" fillId="0" borderId="0" xfId="0" applyNumberFormat="1" applyFont="1" applyAlignment="1" applyProtection="1">
      <alignment/>
      <protection locked="0"/>
    </xf>
    <xf numFmtId="41" fontId="23" fillId="0" borderId="4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>
      <alignment/>
    </xf>
    <xf numFmtId="0" fontId="23" fillId="0" borderId="0" xfId="0" applyFont="1" applyAlignment="1" quotePrefix="1">
      <alignment horizontal="left"/>
    </xf>
    <xf numFmtId="41" fontId="23" fillId="0" borderId="0" xfId="0" applyNumberFormat="1" applyFont="1" applyBorder="1" applyAlignment="1">
      <alignment/>
    </xf>
    <xf numFmtId="41" fontId="23" fillId="0" borderId="2" xfId="0" applyNumberFormat="1" applyFont="1" applyBorder="1" applyAlignment="1">
      <alignment/>
    </xf>
    <xf numFmtId="41" fontId="23" fillId="0" borderId="4" xfId="0" applyNumberFormat="1" applyFont="1" applyBorder="1" applyAlignment="1">
      <alignment/>
    </xf>
    <xf numFmtId="42" fontId="24" fillId="0" borderId="0" xfId="0" applyNumberFormat="1" applyFont="1" applyBorder="1" applyAlignment="1" applyProtection="1">
      <alignment/>
      <protection/>
    </xf>
    <xf numFmtId="42" fontId="23" fillId="0" borderId="6" xfId="0" applyNumberFormat="1" applyFont="1" applyBorder="1" applyAlignment="1" applyProtection="1">
      <alignment/>
      <protection/>
    </xf>
    <xf numFmtId="42" fontId="23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 horizontal="left"/>
    </xf>
    <xf numFmtId="41" fontId="28" fillId="0" borderId="0" xfId="0" applyNumberFormat="1" applyFont="1" applyAlignment="1">
      <alignment horizontal="centerContinuous"/>
    </xf>
    <xf numFmtId="41" fontId="29" fillId="0" borderId="0" xfId="0" applyNumberFormat="1" applyFont="1" applyFill="1" applyAlignment="1" applyProtection="1">
      <alignment horizontal="centerContinuous"/>
      <protection/>
    </xf>
    <xf numFmtId="41" fontId="30" fillId="0" borderId="0" xfId="0" applyNumberFormat="1" applyFont="1" applyFill="1" applyAlignment="1" applyProtection="1">
      <alignment horizontal="centerContinuous"/>
      <protection/>
    </xf>
    <xf numFmtId="41" fontId="29" fillId="0" borderId="0" xfId="0" applyNumberFormat="1" applyFont="1" applyFill="1" applyAlignment="1" applyProtection="1" quotePrefix="1">
      <alignment horizontal="centerContinuous"/>
      <protection/>
    </xf>
    <xf numFmtId="41" fontId="23" fillId="0" borderId="0" xfId="0" applyNumberFormat="1" applyFont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Continuous"/>
      <protection/>
    </xf>
    <xf numFmtId="41" fontId="23" fillId="0" borderId="2" xfId="0" applyNumberFormat="1" applyFont="1" applyBorder="1" applyAlignment="1" applyProtection="1">
      <alignment horizontal="centerContinuous"/>
      <protection/>
    </xf>
    <xf numFmtId="41" fontId="23" fillId="0" borderId="0" xfId="0" applyNumberFormat="1" applyFont="1" applyBorder="1" applyAlignment="1" applyProtection="1" quotePrefix="1">
      <alignment horizontal="centerContinuous"/>
      <protection/>
    </xf>
    <xf numFmtId="0" fontId="23" fillId="0" borderId="5" xfId="0" applyFont="1" applyBorder="1" applyAlignment="1" applyProtection="1">
      <alignment horizontal="centerContinuous"/>
      <protection/>
    </xf>
    <xf numFmtId="41" fontId="29" fillId="0" borderId="4" xfId="0" applyNumberFormat="1" applyFont="1" applyBorder="1" applyAlignment="1" applyProtection="1">
      <alignment/>
      <protection/>
    </xf>
    <xf numFmtId="41" fontId="29" fillId="0" borderId="5" xfId="0" applyNumberFormat="1" applyFont="1" applyBorder="1" applyAlignment="1" applyProtection="1">
      <alignment/>
      <protection/>
    </xf>
    <xf numFmtId="41" fontId="29" fillId="0" borderId="0" xfId="0" applyNumberFormat="1" applyFont="1" applyAlignment="1" applyProtection="1">
      <alignment/>
      <protection/>
    </xf>
    <xf numFmtId="41" fontId="29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 horizontal="left"/>
      <protection/>
    </xf>
    <xf numFmtId="41" fontId="29" fillId="0" borderId="3" xfId="0" applyNumberFormat="1" applyFont="1" applyBorder="1" applyAlignment="1" applyProtection="1">
      <alignment/>
      <protection/>
    </xf>
    <xf numFmtId="41" fontId="23" fillId="0" borderId="3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71" fontId="31" fillId="0" borderId="0" xfId="0" applyNumberFormat="1" applyFont="1" applyFill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0" borderId="0" xfId="28" applyNumberFormat="1" applyAlignment="1">
      <alignment/>
    </xf>
    <xf numFmtId="171" fontId="31" fillId="0" borderId="2" xfId="0" applyNumberFormat="1" applyFont="1" applyFill="1" applyBorder="1" applyAlignment="1">
      <alignment/>
    </xf>
    <xf numFmtId="164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0" fontId="23" fillId="0" borderId="4" xfId="0" applyFont="1" applyBorder="1" applyAlignment="1">
      <alignment/>
    </xf>
    <xf numFmtId="41" fontId="23" fillId="0" borderId="4" xfId="0" applyNumberFormat="1" applyFont="1" applyBorder="1" applyAlignment="1" applyProtection="1" quotePrefix="1">
      <alignment horizontal="centerContinuous"/>
      <protection/>
    </xf>
    <xf numFmtId="0" fontId="23" fillId="0" borderId="4" xfId="0" applyFont="1" applyBorder="1" applyAlignment="1" applyProtection="1">
      <alignment horizontal="centerContinuous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2" xfId="0" applyFont="1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4" xfId="0" applyFont="1" applyFill="1" applyBorder="1" applyAlignment="1">
      <alignment/>
    </xf>
    <xf numFmtId="0" fontId="23" fillId="0" borderId="4" xfId="0" applyFont="1" applyFill="1" applyBorder="1" applyAlignment="1">
      <alignment horizontal="center"/>
    </xf>
    <xf numFmtId="41" fontId="0" fillId="0" borderId="0" xfId="0" applyNumberFormat="1" applyFont="1" applyAlignment="1">
      <alignment/>
    </xf>
    <xf numFmtId="169" fontId="23" fillId="0" borderId="0" xfId="18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164" fontId="23" fillId="0" borderId="0" xfId="15" applyNumberFormat="1" applyFont="1" applyFill="1" applyAlignment="1">
      <alignment/>
    </xf>
    <xf numFmtId="0" fontId="29" fillId="0" borderId="4" xfId="0" applyFont="1" applyFill="1" applyBorder="1" applyAlignment="1">
      <alignment/>
    </xf>
    <xf numFmtId="164" fontId="29" fillId="0" borderId="4" xfId="15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9" fillId="0" borderId="0" xfId="15" applyNumberFormat="1" applyFont="1" applyFill="1" applyBorder="1" applyAlignment="1">
      <alignment/>
    </xf>
    <xf numFmtId="164" fontId="23" fillId="0" borderId="4" xfId="15" applyNumberFormat="1" applyFont="1" applyFill="1" applyBorder="1" applyAlignment="1">
      <alignment/>
    </xf>
    <xf numFmtId="164" fontId="23" fillId="0" borderId="0" xfId="15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4" fontId="29" fillId="0" borderId="0" xfId="15" applyNumberFormat="1" applyFont="1" applyFill="1" applyAlignment="1">
      <alignment/>
    </xf>
    <xf numFmtId="0" fontId="29" fillId="0" borderId="3" xfId="0" applyFont="1" applyFill="1" applyBorder="1" applyAlignment="1">
      <alignment/>
    </xf>
    <xf numFmtId="169" fontId="29" fillId="0" borderId="3" xfId="18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5" fontId="9" fillId="0" borderId="7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Alignment="1" quotePrefix="1">
      <alignment horizontal="center"/>
    </xf>
    <xf numFmtId="0" fontId="23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ixed" xfId="20"/>
    <cellStyle name="Followed Hyperlink" xfId="21"/>
    <cellStyle name="Hyperlink" xfId="22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\Corporate%20Planning\Yr2005\Board%20Forecast%20Inputs\Power%20Supply%20Data%205yr%209-14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Inputs"/>
      <sheetName val="North Reports"/>
      <sheetName val="South Gas Rev"/>
      <sheetName val="South Elec Rev"/>
      <sheetName val="Dispatch"/>
      <sheetName val="WPM"/>
      <sheetName val="South Reports"/>
      <sheetName val="VEDO Reports"/>
      <sheetName val="VUHI Exec Summary Report"/>
      <sheetName val="dispatch lookup"/>
      <sheetName val="Start RP"/>
      <sheetName val="base_RP"/>
      <sheetName val="End RP"/>
      <sheetName val="NoJH_RP"/>
      <sheetName val="Dispatch Report"/>
      <sheetName val="WPM Report"/>
    </sheetNames>
    <sheetDataSet>
      <sheetData sheetId="9">
        <row r="4">
          <cell r="U4">
            <v>11.86638160860766</v>
          </cell>
          <cell r="V4">
            <v>0</v>
          </cell>
          <cell r="W4">
            <v>0</v>
          </cell>
          <cell r="X4">
            <v>2.633356151038659</v>
          </cell>
        </row>
        <row r="5">
          <cell r="U5">
            <v>12.121731778882516</v>
          </cell>
          <cell r="V5">
            <v>0</v>
          </cell>
          <cell r="W5">
            <v>0</v>
          </cell>
          <cell r="X5">
            <v>1.46728515722432</v>
          </cell>
        </row>
        <row r="6">
          <cell r="U6">
            <v>15.598506093679697</v>
          </cell>
          <cell r="V6">
            <v>0</v>
          </cell>
          <cell r="W6">
            <v>0</v>
          </cell>
          <cell r="X6">
            <v>5.5113371851268065</v>
          </cell>
        </row>
        <row r="7">
          <cell r="U7">
            <v>13.711618014934729</v>
          </cell>
          <cell r="V7">
            <v>0</v>
          </cell>
          <cell r="W7">
            <v>0</v>
          </cell>
          <cell r="X7">
            <v>1.7193970090622048</v>
          </cell>
        </row>
        <row r="8">
          <cell r="U8">
            <v>10.809183655462363</v>
          </cell>
          <cell r="V8">
            <v>0</v>
          </cell>
          <cell r="W8">
            <v>0</v>
          </cell>
          <cell r="X8">
            <v>1.3554401841827073</v>
          </cell>
        </row>
        <row r="9">
          <cell r="U9">
            <v>13.968791646947647</v>
          </cell>
          <cell r="V9">
            <v>0</v>
          </cell>
          <cell r="W9">
            <v>0</v>
          </cell>
          <cell r="X9">
            <v>9.084695290759509</v>
          </cell>
        </row>
        <row r="10">
          <cell r="U10">
            <v>66.12819039733296</v>
          </cell>
          <cell r="V10">
            <v>0</v>
          </cell>
          <cell r="W10">
            <v>0</v>
          </cell>
          <cell r="X10">
            <v>0.0024822894293293155</v>
          </cell>
        </row>
        <row r="14">
          <cell r="U14">
            <v>12.103709240779814</v>
          </cell>
          <cell r="V14">
            <v>0</v>
          </cell>
          <cell r="W14">
            <v>0</v>
          </cell>
          <cell r="X14">
            <v>2.686023274059432</v>
          </cell>
        </row>
        <row r="15">
          <cell r="U15">
            <v>12.364166414460167</v>
          </cell>
          <cell r="V15">
            <v>0</v>
          </cell>
          <cell r="W15">
            <v>0</v>
          </cell>
          <cell r="X15">
            <v>1.4966308603688063</v>
          </cell>
        </row>
        <row r="16">
          <cell r="U16">
            <v>15.910476215553292</v>
          </cell>
          <cell r="V16">
            <v>0</v>
          </cell>
          <cell r="W16">
            <v>0</v>
          </cell>
          <cell r="X16">
            <v>5.621563928829342</v>
          </cell>
        </row>
        <row r="17">
          <cell r="U17">
            <v>13.985850375233424</v>
          </cell>
          <cell r="V17">
            <v>0</v>
          </cell>
          <cell r="W17">
            <v>0</v>
          </cell>
          <cell r="X17">
            <v>1.753784949243449</v>
          </cell>
        </row>
        <row r="18">
          <cell r="U18">
            <v>11.02536732857161</v>
          </cell>
          <cell r="V18">
            <v>0</v>
          </cell>
          <cell r="W18">
            <v>0</v>
          </cell>
          <cell r="X18">
            <v>1.3825489878663615</v>
          </cell>
        </row>
        <row r="19">
          <cell r="U19">
            <v>14.2481674798866</v>
          </cell>
          <cell r="V19">
            <v>0</v>
          </cell>
          <cell r="W19">
            <v>0</v>
          </cell>
          <cell r="X19">
            <v>9.2663891965747</v>
          </cell>
        </row>
        <row r="20">
          <cell r="U20">
            <v>67.45075420527962</v>
          </cell>
          <cell r="V20">
            <v>0</v>
          </cell>
          <cell r="W20">
            <v>0</v>
          </cell>
          <cell r="X20">
            <v>0.002531935217915902</v>
          </cell>
        </row>
        <row r="24">
          <cell r="U24">
            <v>12.34578342559541</v>
          </cell>
          <cell r="V24">
            <v>0</v>
          </cell>
          <cell r="W24">
            <v>0</v>
          </cell>
          <cell r="X24">
            <v>2.7397437395406206</v>
          </cell>
        </row>
        <row r="25">
          <cell r="U25">
            <v>12.61144974274937</v>
          </cell>
          <cell r="V25">
            <v>0</v>
          </cell>
          <cell r="W25">
            <v>0</v>
          </cell>
          <cell r="X25">
            <v>1.5265634775761825</v>
          </cell>
        </row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U27">
            <v>14.265567382738093</v>
          </cell>
          <cell r="V27">
            <v>0</v>
          </cell>
          <cell r="W27">
            <v>0</v>
          </cell>
          <cell r="X27">
            <v>1.788860648228318</v>
          </cell>
        </row>
        <row r="28">
          <cell r="U28">
            <v>11.245874675143043</v>
          </cell>
          <cell r="V28">
            <v>0</v>
          </cell>
          <cell r="W28">
            <v>0</v>
          </cell>
          <cell r="X28">
            <v>1.4101999676236887</v>
          </cell>
        </row>
        <row r="29">
          <cell r="U29">
            <v>14.533130829484332</v>
          </cell>
          <cell r="V29">
            <v>0</v>
          </cell>
          <cell r="W29">
            <v>0</v>
          </cell>
          <cell r="X29">
            <v>9.451716980506195</v>
          </cell>
        </row>
        <row r="30">
          <cell r="U30">
            <v>68.79976928938521</v>
          </cell>
          <cell r="V30">
            <v>0</v>
          </cell>
          <cell r="W30">
            <v>0</v>
          </cell>
          <cell r="X30">
            <v>0.00258257392227422</v>
          </cell>
        </row>
        <row r="34">
          <cell r="U34">
            <v>12.592699094107319</v>
          </cell>
          <cell r="V34">
            <v>0</v>
          </cell>
          <cell r="W34">
            <v>0</v>
          </cell>
          <cell r="X34">
            <v>2.794538614331433</v>
          </cell>
        </row>
        <row r="35">
          <cell r="U35">
            <v>12.863678737604358</v>
          </cell>
          <cell r="V35">
            <v>0</v>
          </cell>
          <cell r="W35">
            <v>0</v>
          </cell>
          <cell r="X35">
            <v>1.5570947471277061</v>
          </cell>
        </row>
        <row r="36"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U37">
            <v>14.550878730392855</v>
          </cell>
          <cell r="V37">
            <v>0</v>
          </cell>
          <cell r="W37">
            <v>0</v>
          </cell>
          <cell r="X37">
            <v>1.8246378611928844</v>
          </cell>
        </row>
        <row r="38">
          <cell r="U38">
            <v>11.470792168645904</v>
          </cell>
          <cell r="V38">
            <v>0</v>
          </cell>
          <cell r="W38">
            <v>0</v>
          </cell>
          <cell r="X38">
            <v>1.4384039669761626</v>
          </cell>
        </row>
        <row r="39">
          <cell r="U39">
            <v>14.823793446074019</v>
          </cell>
          <cell r="V39">
            <v>0</v>
          </cell>
          <cell r="W39">
            <v>0</v>
          </cell>
          <cell r="X39">
            <v>9.640751320116319</v>
          </cell>
        </row>
        <row r="40">
          <cell r="U40">
            <v>70.17576467517291</v>
          </cell>
          <cell r="V40">
            <v>0</v>
          </cell>
          <cell r="W40">
            <v>0</v>
          </cell>
          <cell r="X40">
            <v>0.0026342254007197044</v>
          </cell>
        </row>
        <row r="44">
          <cell r="U44">
            <v>12.844553075989465</v>
          </cell>
          <cell r="V44">
            <v>0</v>
          </cell>
          <cell r="W44">
            <v>0</v>
          </cell>
          <cell r="X44">
            <v>2.8504293866180617</v>
          </cell>
        </row>
        <row r="45">
          <cell r="U45">
            <v>13.120952312356446</v>
          </cell>
          <cell r="V45">
            <v>0</v>
          </cell>
          <cell r="W45">
            <v>0</v>
          </cell>
          <cell r="X45">
            <v>1.5882366420702603</v>
          </cell>
        </row>
        <row r="46"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U47">
            <v>14.841896305000711</v>
          </cell>
          <cell r="V47">
            <v>0</v>
          </cell>
          <cell r="W47">
            <v>0</v>
          </cell>
          <cell r="X47">
            <v>1.8611306184167422</v>
          </cell>
        </row>
        <row r="48">
          <cell r="U48">
            <v>11.700208012018821</v>
          </cell>
          <cell r="V48">
            <v>0</v>
          </cell>
          <cell r="W48">
            <v>0</v>
          </cell>
          <cell r="X48">
            <v>1.4671720463156859</v>
          </cell>
        </row>
        <row r="49">
          <cell r="U49">
            <v>15.1202693149955</v>
          </cell>
          <cell r="V49">
            <v>0</v>
          </cell>
          <cell r="W49">
            <v>0</v>
          </cell>
          <cell r="X49">
            <v>9.833566346518646</v>
          </cell>
        </row>
        <row r="50">
          <cell r="U50">
            <v>71.57927996867637</v>
          </cell>
          <cell r="V50">
            <v>0</v>
          </cell>
          <cell r="W50">
            <v>0</v>
          </cell>
          <cell r="X50">
            <v>0.0026869099087340987</v>
          </cell>
        </row>
        <row r="54">
          <cell r="U54">
            <v>11.86638160860766</v>
          </cell>
          <cell r="V54">
            <v>0</v>
          </cell>
          <cell r="W54">
            <v>0</v>
          </cell>
          <cell r="X54">
            <v>2.78661747902911</v>
          </cell>
        </row>
        <row r="55">
          <cell r="U55">
            <v>12.121731778882516</v>
          </cell>
          <cell r="V55">
            <v>0</v>
          </cell>
          <cell r="W55">
            <v>0</v>
          </cell>
          <cell r="X55">
            <v>1.552681153374775</v>
          </cell>
        </row>
        <row r="56"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U57">
            <v>13.711618014934729</v>
          </cell>
          <cell r="V57">
            <v>0</v>
          </cell>
          <cell r="W57">
            <v>0</v>
          </cell>
          <cell r="X57">
            <v>1.819465914989625</v>
          </cell>
        </row>
        <row r="58">
          <cell r="U58">
            <v>10.809183655462363</v>
          </cell>
          <cell r="V58">
            <v>0</v>
          </cell>
          <cell r="W58">
            <v>0</v>
          </cell>
          <cell r="X58">
            <v>1.4343268029021405</v>
          </cell>
        </row>
        <row r="59">
          <cell r="U59">
            <v>13.968791646947647</v>
          </cell>
          <cell r="V59">
            <v>0</v>
          </cell>
          <cell r="W59">
            <v>0</v>
          </cell>
          <cell r="X59">
            <v>9.613424556681712</v>
          </cell>
        </row>
        <row r="60">
          <cell r="U60">
            <v>66.12819039733296</v>
          </cell>
          <cell r="V60">
            <v>0</v>
          </cell>
          <cell r="W60">
            <v>0</v>
          </cell>
          <cell r="X60">
            <v>0.0026267586741162818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5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3.28125" style="2" customWidth="1"/>
    <col min="3" max="3" width="25.421875" style="2" customWidth="1"/>
    <col min="4" max="4" width="6.7109375" style="2" customWidth="1"/>
    <col min="5" max="5" width="14.00390625" style="22" customWidth="1"/>
    <col min="6" max="6" width="6.7109375" style="2" customWidth="1"/>
    <col min="7" max="7" width="17.57421875" style="2" bestFit="1" customWidth="1"/>
    <col min="8" max="10" width="6.7109375" style="2" customWidth="1"/>
    <col min="11" max="11" width="3.00390625" style="1" bestFit="1" customWidth="1"/>
    <col min="12" max="13" width="9.140625" style="2" customWidth="1"/>
    <col min="14" max="14" width="11.57421875" style="2" bestFit="1" customWidth="1"/>
    <col min="15" max="17" width="9.140625" style="2" customWidth="1"/>
    <col min="18" max="18" width="9.28125" style="2" bestFit="1" customWidth="1"/>
    <col min="19" max="16384" width="9.140625" style="2" customWidth="1"/>
  </cols>
  <sheetData>
    <row r="7" spans="1:10" ht="15.75">
      <c r="A7" s="183" t="s">
        <v>0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.75">
      <c r="A8" s="183" t="s">
        <v>1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ht="13.5" thickBot="1">
      <c r="A9" s="185" t="s">
        <v>2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2:10" ht="12.75">
      <c r="B10" s="3"/>
      <c r="C10" s="4"/>
      <c r="D10" s="4"/>
      <c r="E10" s="4"/>
      <c r="F10" s="4"/>
      <c r="G10" s="5"/>
      <c r="H10" s="5"/>
      <c r="I10" s="5"/>
      <c r="J10" s="5"/>
    </row>
    <row r="11" spans="3:19" ht="25.5">
      <c r="C11" s="6" t="s">
        <v>3</v>
      </c>
      <c r="E11" s="6" t="s">
        <v>4</v>
      </c>
      <c r="F11" s="7"/>
      <c r="G11" s="8" t="s">
        <v>5</v>
      </c>
      <c r="H11" s="9"/>
      <c r="I11" s="9"/>
      <c r="J11" s="9"/>
      <c r="K11" s="1">
        <v>1</v>
      </c>
      <c r="N11" s="10"/>
      <c r="O11" s="10"/>
      <c r="P11" s="10"/>
      <c r="Q11" s="10"/>
      <c r="R11" s="10"/>
      <c r="S11" s="10"/>
    </row>
    <row r="12" spans="3:19" ht="12.75">
      <c r="C12" s="11" t="s">
        <v>6</v>
      </c>
      <c r="D12" s="12"/>
      <c r="E12" s="13">
        <v>39272</v>
      </c>
      <c r="F12" s="14"/>
      <c r="G12" s="15">
        <v>6500000</v>
      </c>
      <c r="H12" s="15"/>
      <c r="I12" s="15"/>
      <c r="J12" s="16"/>
      <c r="K12" s="1">
        <f aca="true" t="shared" si="0" ref="K12:K28">+K11+1</f>
        <v>2</v>
      </c>
      <c r="N12" s="17"/>
      <c r="O12" s="18"/>
      <c r="P12" s="10"/>
      <c r="Q12" s="10"/>
      <c r="R12" s="10"/>
      <c r="S12" s="10"/>
    </row>
    <row r="13" spans="3:19" ht="12.75">
      <c r="C13" s="11" t="s">
        <v>7</v>
      </c>
      <c r="D13" s="12"/>
      <c r="E13" s="13">
        <v>41435</v>
      </c>
      <c r="F13" s="14"/>
      <c r="G13" s="15">
        <v>5000000</v>
      </c>
      <c r="H13" s="15"/>
      <c r="I13" s="15"/>
      <c r="J13" s="16"/>
      <c r="K13" s="1">
        <f t="shared" si="0"/>
        <v>3</v>
      </c>
      <c r="N13" s="17"/>
      <c r="O13" s="18"/>
      <c r="P13" s="10"/>
      <c r="Q13" s="10"/>
      <c r="R13" s="10"/>
      <c r="S13" s="10"/>
    </row>
    <row r="14" spans="3:19" ht="12.75">
      <c r="C14" s="11" t="s">
        <v>8</v>
      </c>
      <c r="D14" s="12"/>
      <c r="E14" s="13">
        <v>42078</v>
      </c>
      <c r="F14" s="7"/>
      <c r="G14" s="15">
        <v>5000000</v>
      </c>
      <c r="H14" s="15"/>
      <c r="I14" s="15"/>
      <c r="J14" s="16"/>
      <c r="K14" s="1">
        <f t="shared" si="0"/>
        <v>4</v>
      </c>
      <c r="N14" s="17"/>
      <c r="O14" s="18"/>
      <c r="P14" s="10"/>
      <c r="Q14" s="10"/>
      <c r="R14" s="10"/>
      <c r="S14" s="10"/>
    </row>
    <row r="15" spans="3:19" ht="12.75">
      <c r="C15" s="11" t="s">
        <v>7</v>
      </c>
      <c r="D15" s="12"/>
      <c r="E15" s="13">
        <v>42359</v>
      </c>
      <c r="F15" s="14"/>
      <c r="G15" s="19">
        <v>5000000</v>
      </c>
      <c r="H15" s="15"/>
      <c r="I15" s="15"/>
      <c r="J15" s="12"/>
      <c r="K15" s="1">
        <f t="shared" si="0"/>
        <v>5</v>
      </c>
      <c r="N15" s="17"/>
      <c r="O15" s="18"/>
      <c r="P15" s="10"/>
      <c r="Q15" s="10"/>
      <c r="R15" s="10"/>
      <c r="S15" s="10"/>
    </row>
    <row r="16" spans="2:19" ht="12.75">
      <c r="B16" s="12"/>
      <c r="C16" s="11" t="s">
        <v>7</v>
      </c>
      <c r="D16" s="12"/>
      <c r="E16" s="13">
        <v>42367</v>
      </c>
      <c r="F16" s="14"/>
      <c r="G16" s="19">
        <v>10000000</v>
      </c>
      <c r="H16" s="15"/>
      <c r="I16" s="15"/>
      <c r="J16" s="16"/>
      <c r="K16" s="1">
        <f t="shared" si="0"/>
        <v>6</v>
      </c>
      <c r="N16" s="17"/>
      <c r="O16" s="18"/>
      <c r="P16" s="10"/>
      <c r="Q16" s="10"/>
      <c r="R16" s="10"/>
      <c r="S16" s="10"/>
    </row>
    <row r="17" spans="3:19" ht="12.75">
      <c r="C17" s="11" t="s">
        <v>9</v>
      </c>
      <c r="D17" s="12"/>
      <c r="E17" s="13">
        <v>45835</v>
      </c>
      <c r="F17" s="14"/>
      <c r="G17" s="19">
        <v>10000000</v>
      </c>
      <c r="H17" s="15"/>
      <c r="I17" s="15"/>
      <c r="J17" s="16"/>
      <c r="K17" s="1">
        <f t="shared" si="0"/>
        <v>7</v>
      </c>
      <c r="N17" s="17"/>
      <c r="O17" s="18"/>
      <c r="P17" s="10"/>
      <c r="Q17" s="10"/>
      <c r="R17" s="10"/>
      <c r="S17" s="10"/>
    </row>
    <row r="18" spans="3:19" ht="12.75">
      <c r="C18" s="11" t="s">
        <v>10</v>
      </c>
      <c r="D18" s="12"/>
      <c r="E18" s="13">
        <v>46575</v>
      </c>
      <c r="F18" s="14"/>
      <c r="G18" s="15">
        <v>5000000</v>
      </c>
      <c r="H18" s="15"/>
      <c r="I18" s="15"/>
      <c r="J18" s="16"/>
      <c r="K18" s="1">
        <f t="shared" si="0"/>
        <v>8</v>
      </c>
      <c r="N18" s="17"/>
      <c r="O18" s="18"/>
      <c r="P18" s="10"/>
      <c r="Q18" s="10"/>
      <c r="R18" s="10"/>
      <c r="S18" s="10"/>
    </row>
    <row r="19" spans="3:19" ht="12.75">
      <c r="C19" s="11" t="s">
        <v>11</v>
      </c>
      <c r="D19" s="12"/>
      <c r="E19" s="13">
        <v>46575</v>
      </c>
      <c r="F19" s="14"/>
      <c r="G19" s="15">
        <v>1000000</v>
      </c>
      <c r="H19" s="15"/>
      <c r="I19" s="15"/>
      <c r="J19" s="16"/>
      <c r="K19" s="1">
        <f t="shared" si="0"/>
        <v>9</v>
      </c>
      <c r="N19" s="17"/>
      <c r="O19" s="18"/>
      <c r="P19" s="10"/>
      <c r="Q19" s="10"/>
      <c r="R19" s="10"/>
      <c r="S19" s="10"/>
    </row>
    <row r="20" spans="2:19" ht="12.75">
      <c r="B20" s="12"/>
      <c r="C20" s="11" t="s">
        <v>12</v>
      </c>
      <c r="D20" s="12"/>
      <c r="E20" s="13">
        <v>46731</v>
      </c>
      <c r="G20" s="15">
        <v>20000000</v>
      </c>
      <c r="K20" s="1">
        <f t="shared" si="0"/>
        <v>10</v>
      </c>
      <c r="N20" s="17"/>
      <c r="O20" s="18"/>
      <c r="P20" s="10"/>
      <c r="Q20" s="10"/>
      <c r="R20" s="10"/>
      <c r="S20" s="10"/>
    </row>
    <row r="21" spans="3:19" ht="12.75">
      <c r="C21" s="11" t="s">
        <v>13</v>
      </c>
      <c r="D21" s="12"/>
      <c r="E21" s="13">
        <v>46874</v>
      </c>
      <c r="F21" s="14"/>
      <c r="G21" s="15">
        <v>10000000</v>
      </c>
      <c r="H21" s="15"/>
      <c r="I21" s="15"/>
      <c r="J21" s="16"/>
      <c r="K21" s="1">
        <f t="shared" si="0"/>
        <v>11</v>
      </c>
      <c r="N21" s="17"/>
      <c r="O21" s="18"/>
      <c r="P21" s="10"/>
      <c r="Q21" s="10"/>
      <c r="R21" s="10"/>
      <c r="S21" s="10"/>
    </row>
    <row r="22" spans="3:19" ht="12.75">
      <c r="C22" s="11" t="s">
        <v>14</v>
      </c>
      <c r="D22" s="12"/>
      <c r="E22" s="13">
        <v>46934</v>
      </c>
      <c r="F22" s="14"/>
      <c r="G22" s="15">
        <v>20000000</v>
      </c>
      <c r="H22" s="15"/>
      <c r="I22" s="15"/>
      <c r="J22" s="16"/>
      <c r="K22" s="1">
        <f t="shared" si="0"/>
        <v>12</v>
      </c>
      <c r="N22" s="17"/>
      <c r="O22" s="18"/>
      <c r="P22" s="10"/>
      <c r="Q22" s="10"/>
      <c r="R22" s="10"/>
      <c r="S22" s="10"/>
    </row>
    <row r="23" spans="3:19" ht="12.75">
      <c r="C23" s="11" t="s">
        <v>15</v>
      </c>
      <c r="D23" s="12"/>
      <c r="E23" s="13">
        <v>47396</v>
      </c>
      <c r="F23" s="14"/>
      <c r="G23" s="15">
        <v>30000000</v>
      </c>
      <c r="H23" s="15"/>
      <c r="I23" s="15"/>
      <c r="J23" s="16"/>
      <c r="K23" s="1">
        <f t="shared" si="0"/>
        <v>13</v>
      </c>
      <c r="N23" s="17"/>
      <c r="O23" s="18"/>
      <c r="P23" s="10"/>
      <c r="Q23" s="10"/>
      <c r="R23" s="10"/>
      <c r="S23" s="10"/>
    </row>
    <row r="24" spans="3:19" ht="12.75">
      <c r="C24" s="11" t="s">
        <v>16</v>
      </c>
      <c r="D24" s="12"/>
      <c r="E24" s="13">
        <v>40878</v>
      </c>
      <c r="F24" s="14"/>
      <c r="G24" s="15">
        <v>98954060</v>
      </c>
      <c r="H24" s="15"/>
      <c r="I24" s="15"/>
      <c r="J24" s="16"/>
      <c r="K24" s="1">
        <f t="shared" si="0"/>
        <v>14</v>
      </c>
      <c r="N24" s="17"/>
      <c r="O24" s="18"/>
      <c r="P24" s="10"/>
      <c r="Q24" s="10"/>
      <c r="R24" s="10"/>
      <c r="S24" s="10"/>
    </row>
    <row r="25" spans="3:19" ht="12.75">
      <c r="C25" s="11" t="s">
        <v>17</v>
      </c>
      <c r="D25" s="12"/>
      <c r="E25" s="13">
        <v>42339</v>
      </c>
      <c r="F25" s="14"/>
      <c r="G25" s="15">
        <v>24716007</v>
      </c>
      <c r="H25" s="15"/>
      <c r="I25" s="15"/>
      <c r="J25" s="16"/>
      <c r="K25" s="1">
        <f t="shared" si="0"/>
        <v>15</v>
      </c>
      <c r="N25" s="17"/>
      <c r="O25" s="18"/>
      <c r="P25" s="10"/>
      <c r="Q25" s="10"/>
      <c r="R25" s="10"/>
      <c r="S25" s="10"/>
    </row>
    <row r="26" spans="3:19" ht="12.75">
      <c r="C26" s="11" t="s">
        <v>18</v>
      </c>
      <c r="D26" s="12"/>
      <c r="E26" s="13">
        <v>43313</v>
      </c>
      <c r="F26" s="14"/>
      <c r="G26" s="15">
        <v>37128275</v>
      </c>
      <c r="H26" s="15"/>
      <c r="I26" s="15"/>
      <c r="J26" s="16"/>
      <c r="K26" s="1">
        <f t="shared" si="0"/>
        <v>16</v>
      </c>
      <c r="N26" s="17"/>
      <c r="O26" s="18"/>
      <c r="P26" s="10"/>
      <c r="Q26" s="10"/>
      <c r="R26" s="10"/>
      <c r="S26" s="10"/>
    </row>
    <row r="27" spans="3:19" ht="12.75">
      <c r="C27" s="11" t="s">
        <v>19</v>
      </c>
      <c r="D27" s="12"/>
      <c r="E27" s="13">
        <v>13119</v>
      </c>
      <c r="F27" s="14"/>
      <c r="G27" s="15">
        <v>50568961</v>
      </c>
      <c r="H27" s="15"/>
      <c r="I27" s="15"/>
      <c r="J27" s="16"/>
      <c r="K27" s="1">
        <f t="shared" si="0"/>
        <v>17</v>
      </c>
      <c r="N27" s="17"/>
      <c r="O27" s="18"/>
      <c r="P27" s="10"/>
      <c r="Q27" s="10"/>
      <c r="R27" s="10"/>
      <c r="S27" s="10"/>
    </row>
    <row r="28" spans="3:19" ht="12.75">
      <c r="C28" s="11" t="s">
        <v>20</v>
      </c>
      <c r="D28" s="12"/>
      <c r="E28" s="13">
        <v>13424</v>
      </c>
      <c r="F28" s="14"/>
      <c r="G28" s="15">
        <v>32541615.2845</v>
      </c>
      <c r="H28" s="15"/>
      <c r="I28" s="15"/>
      <c r="J28" s="16"/>
      <c r="K28" s="1">
        <f t="shared" si="0"/>
        <v>18</v>
      </c>
      <c r="N28" s="17"/>
      <c r="O28" s="18"/>
      <c r="P28" s="10"/>
      <c r="Q28" s="10"/>
      <c r="R28" s="10"/>
      <c r="S28" s="10"/>
    </row>
    <row r="29" spans="5:19" ht="13.5" thickBot="1">
      <c r="E29" s="7"/>
      <c r="F29" s="7"/>
      <c r="G29" s="20">
        <f>SUM(G12:G28)</f>
        <v>371408918.2845</v>
      </c>
      <c r="H29" s="9"/>
      <c r="I29" s="9"/>
      <c r="J29" s="9"/>
      <c r="K29" s="1">
        <f>+K28+1</f>
        <v>19</v>
      </c>
      <c r="N29" s="10"/>
      <c r="O29" s="10"/>
      <c r="P29" s="10"/>
      <c r="Q29" s="10"/>
      <c r="R29" s="10"/>
      <c r="S29" s="10"/>
    </row>
    <row r="30" spans="3:19" ht="13.5" thickTop="1">
      <c r="C30" s="21"/>
      <c r="D30" s="12"/>
      <c r="F30" s="14"/>
      <c r="G30" s="23"/>
      <c r="H30" s="19"/>
      <c r="I30" s="19"/>
      <c r="J30" s="12"/>
      <c r="N30" s="10"/>
      <c r="O30" s="10"/>
      <c r="P30" s="10"/>
      <c r="Q30" s="10"/>
      <c r="R30" s="10"/>
      <c r="S30" s="10"/>
    </row>
    <row r="31" spans="4:19" ht="12.75">
      <c r="D31" s="12"/>
      <c r="F31" s="14"/>
      <c r="G31" s="19"/>
      <c r="H31" s="19"/>
      <c r="I31" s="19"/>
      <c r="J31" s="12"/>
      <c r="N31" s="10"/>
      <c r="O31" s="10"/>
      <c r="P31" s="18"/>
      <c r="Q31" s="10"/>
      <c r="R31" s="18"/>
      <c r="S31" s="10"/>
    </row>
    <row r="32" spans="1:19" ht="12.75">
      <c r="A32" s="24"/>
      <c r="D32" s="12"/>
      <c r="E32" s="13"/>
      <c r="F32" s="14"/>
      <c r="G32" s="25" t="s">
        <v>21</v>
      </c>
      <c r="H32" s="19"/>
      <c r="I32" s="19"/>
      <c r="J32" s="12"/>
      <c r="N32" s="10"/>
      <c r="O32" s="10"/>
      <c r="P32" s="10"/>
      <c r="Q32" s="10"/>
      <c r="R32" s="10"/>
      <c r="S32" s="10"/>
    </row>
    <row r="33" spans="4:19" ht="12.75">
      <c r="D33" s="12"/>
      <c r="E33" s="13"/>
      <c r="F33" s="14"/>
      <c r="G33" s="19"/>
      <c r="H33" s="19"/>
      <c r="I33" s="19"/>
      <c r="J33" s="12"/>
      <c r="N33" s="10"/>
      <c r="O33" s="18"/>
      <c r="P33" s="10"/>
      <c r="Q33" s="10"/>
      <c r="R33" s="10"/>
      <c r="S33" s="10"/>
    </row>
    <row r="35" ht="12.75">
      <c r="A35" s="24"/>
    </row>
    <row r="38" ht="12.75">
      <c r="A38" s="24"/>
    </row>
    <row r="41" spans="1:7" ht="12.75">
      <c r="A41" s="24"/>
      <c r="G41" s="26"/>
    </row>
    <row r="44" ht="12.75">
      <c r="A44" s="24"/>
    </row>
    <row r="53" ht="12.75">
      <c r="E53" s="27"/>
    </row>
  </sheetData>
  <mergeCells count="3">
    <mergeCell ref="A7:J7"/>
    <mergeCell ref="A8:J8"/>
    <mergeCell ref="A9:J9"/>
  </mergeCells>
  <printOptions horizontalCentered="1"/>
  <pageMargins left="0.36" right="0.51" top="0.5" bottom="0.51" header="0.5" footer="0.5"/>
  <pageSetup fitToHeight="1" fitToWidth="1" horizontalDpi="600" verticalDpi="600" orientation="portrait" scale="98" r:id="rId1"/>
  <headerFooter alignWithMargins="0">
    <oddHeader>&amp;R&amp;"Arial,Bold"Case No. 07-______-GA-AIS
Applicants' Exhibit A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3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3.28125" style="2" customWidth="1"/>
    <col min="3" max="3" width="25.421875" style="2" customWidth="1"/>
    <col min="4" max="4" width="6.7109375" style="2" customWidth="1"/>
    <col min="5" max="5" width="14.00390625" style="22" customWidth="1"/>
    <col min="6" max="6" width="6.7109375" style="2" customWidth="1"/>
    <col min="7" max="7" width="17.57421875" style="2" bestFit="1" customWidth="1"/>
    <col min="8" max="10" width="6.7109375" style="2" customWidth="1"/>
    <col min="11" max="11" width="3.00390625" style="1" bestFit="1" customWidth="1"/>
    <col min="12" max="13" width="9.140625" style="2" customWidth="1"/>
    <col min="14" max="14" width="11.57421875" style="2" hidden="1" customWidth="1"/>
    <col min="15" max="17" width="9.140625" style="2" hidden="1" customWidth="1"/>
    <col min="18" max="18" width="9.28125" style="2" hidden="1" customWidth="1"/>
    <col min="19" max="16384" width="9.140625" style="2" customWidth="1"/>
  </cols>
  <sheetData>
    <row r="1" ht="12.75"/>
    <row r="2" ht="12.75"/>
    <row r="3" ht="12.75"/>
    <row r="4" ht="12.75"/>
    <row r="5" ht="12.75"/>
    <row r="6" ht="12.75"/>
    <row r="7" spans="1:10" ht="15.75">
      <c r="A7" s="183" t="s">
        <v>166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.75">
      <c r="A8" s="183" t="s">
        <v>1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ht="13.5" thickBot="1">
      <c r="A9" s="185" t="s">
        <v>2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2:10" ht="12.75">
      <c r="B10" s="3"/>
      <c r="C10" s="4"/>
      <c r="D10" s="4"/>
      <c r="E10" s="4"/>
      <c r="F10" s="4"/>
      <c r="G10" s="5"/>
      <c r="H10" s="5"/>
      <c r="I10" s="5"/>
      <c r="J10" s="5"/>
    </row>
    <row r="11" spans="3:19" ht="38.25">
      <c r="C11" s="6" t="s">
        <v>3</v>
      </c>
      <c r="E11" s="6" t="s">
        <v>4</v>
      </c>
      <c r="F11" s="7"/>
      <c r="G11" s="8" t="s">
        <v>5</v>
      </c>
      <c r="H11" s="9"/>
      <c r="I11" s="9"/>
      <c r="J11" s="9"/>
      <c r="K11" s="1">
        <v>1</v>
      </c>
      <c r="N11" s="10"/>
      <c r="O11" s="10"/>
      <c r="P11" s="10"/>
      <c r="Q11" s="10"/>
      <c r="R11" s="10"/>
      <c r="S11" s="10"/>
    </row>
    <row r="12" spans="3:19" ht="12.75">
      <c r="C12" s="11" t="s">
        <v>16</v>
      </c>
      <c r="D12" s="12"/>
      <c r="E12" s="13">
        <v>40878</v>
      </c>
      <c r="F12" s="14"/>
      <c r="G12" s="15">
        <v>61846287.28</v>
      </c>
      <c r="H12" s="15"/>
      <c r="I12" s="15"/>
      <c r="J12" s="16"/>
      <c r="K12" s="1">
        <f>+K11+1</f>
        <v>2</v>
      </c>
      <c r="N12" s="8" t="s">
        <v>168</v>
      </c>
      <c r="O12" s="145" t="s">
        <v>167</v>
      </c>
      <c r="P12" s="145" t="s">
        <v>169</v>
      </c>
      <c r="Q12" s="145" t="s">
        <v>170</v>
      </c>
      <c r="R12" s="145" t="s">
        <v>171</v>
      </c>
      <c r="S12" s="10"/>
    </row>
    <row r="13" spans="3:19" ht="12.75">
      <c r="C13" s="11" t="s">
        <v>20</v>
      </c>
      <c r="D13" s="12"/>
      <c r="E13" s="13">
        <v>13424</v>
      </c>
      <c r="F13" s="14"/>
      <c r="G13" s="15">
        <v>46488021.84</v>
      </c>
      <c r="H13" s="15"/>
      <c r="I13" s="15"/>
      <c r="J13" s="16"/>
      <c r="K13" s="1">
        <f>+K12+1</f>
        <v>3</v>
      </c>
      <c r="N13" s="147">
        <v>61846</v>
      </c>
      <c r="O13" s="146">
        <v>0.06625</v>
      </c>
      <c r="P13" s="148">
        <v>4206</v>
      </c>
      <c r="Q13" s="149"/>
      <c r="R13" s="150">
        <f>+Q13+P13</f>
        <v>4206</v>
      </c>
      <c r="S13" s="10"/>
    </row>
    <row r="14" spans="5:19" ht="13.5" thickBot="1">
      <c r="E14" s="7"/>
      <c r="F14" s="7"/>
      <c r="G14" s="20">
        <f>SUM(G12:G13)</f>
        <v>108334309.12</v>
      </c>
      <c r="H14" s="9"/>
      <c r="I14" s="9"/>
      <c r="J14" s="9"/>
      <c r="K14" s="1">
        <f>+K13+1</f>
        <v>4</v>
      </c>
      <c r="N14" s="147"/>
      <c r="O14" s="151"/>
      <c r="P14" s="148"/>
      <c r="Q14" s="149"/>
      <c r="R14" s="150"/>
      <c r="S14" s="10"/>
    </row>
    <row r="15" spans="3:19" ht="13.5" thickTop="1">
      <c r="C15" s="21"/>
      <c r="D15" s="12"/>
      <c r="F15" s="14"/>
      <c r="G15" s="23"/>
      <c r="H15" s="19"/>
      <c r="I15" s="19"/>
      <c r="J15" s="12"/>
      <c r="N15" s="152">
        <v>46488</v>
      </c>
      <c r="O15" s="153">
        <v>0.0595</v>
      </c>
      <c r="P15" s="150">
        <v>3164.3</v>
      </c>
      <c r="Q15" s="33"/>
      <c r="R15" s="150">
        <f>+Q15+P15</f>
        <v>3164.3</v>
      </c>
      <c r="S15" s="10"/>
    </row>
    <row r="16" spans="4:19" ht="12.75">
      <c r="D16" s="12"/>
      <c r="F16" s="14"/>
      <c r="G16" s="19"/>
      <c r="H16" s="19"/>
      <c r="I16" s="19"/>
      <c r="J16" s="12"/>
      <c r="N16" s="32"/>
      <c r="O16" s="32"/>
      <c r="P16" s="32"/>
      <c r="Q16" s="155"/>
      <c r="R16" s="32"/>
      <c r="S16" s="10"/>
    </row>
    <row r="17" spans="1:19" ht="12.75">
      <c r="A17" s="24"/>
      <c r="D17" s="12"/>
      <c r="E17" s="13"/>
      <c r="F17" s="14"/>
      <c r="G17" s="25" t="s">
        <v>206</v>
      </c>
      <c r="H17" s="19"/>
      <c r="I17" s="19"/>
      <c r="J17" s="12"/>
      <c r="N17" s="156">
        <f>+SUM(N13:N15)</f>
        <v>108334</v>
      </c>
      <c r="O17" s="33"/>
      <c r="P17" s="157">
        <f>+SUM(P13:P16)</f>
        <v>7370.3</v>
      </c>
      <c r="Q17" s="157"/>
      <c r="R17" s="157">
        <f>+SUM(R13:R16)</f>
        <v>7370.3</v>
      </c>
      <c r="S17" s="10"/>
    </row>
    <row r="18" spans="4:19" ht="12.75">
      <c r="D18" s="12"/>
      <c r="E18" s="13"/>
      <c r="F18" s="14"/>
      <c r="G18" s="19"/>
      <c r="H18" s="19"/>
      <c r="I18" s="19"/>
      <c r="J18" s="12"/>
      <c r="N18"/>
      <c r="O18"/>
      <c r="P18" s="154">
        <f>+P17/N17</f>
        <v>0.06803311979618587</v>
      </c>
      <c r="Q18"/>
      <c r="R18" s="154">
        <f>+R17/N17</f>
        <v>0.06803311979618587</v>
      </c>
      <c r="S18" s="10"/>
    </row>
    <row r="20" ht="12.75">
      <c r="A20" s="24"/>
    </row>
    <row r="23" ht="12.75">
      <c r="A23" s="24"/>
    </row>
    <row r="26" spans="1:7" ht="12.75">
      <c r="A26" s="24"/>
      <c r="G26" s="26"/>
    </row>
    <row r="29" ht="12.75">
      <c r="A29" s="24"/>
    </row>
    <row r="38" ht="12.75">
      <c r="E38" s="27"/>
    </row>
  </sheetData>
  <mergeCells count="3">
    <mergeCell ref="A7:J7"/>
    <mergeCell ref="A8:J8"/>
    <mergeCell ref="A9:J9"/>
  </mergeCells>
  <printOptions horizontalCentered="1"/>
  <pageMargins left="0.36" right="0.51" top="0.5" bottom="0.51" header="0.5" footer="0.5"/>
  <pageSetup fitToHeight="1" fitToWidth="1" horizontalDpi="600" verticalDpi="600" orientation="portrait" scale="98" r:id="rId3"/>
  <headerFooter alignWithMargins="0">
    <oddHeader>&amp;R&amp;"Arial,Bold"Case No. 07-______-GA-AIS
Applicants' Exhibit A
Page 2 of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3.140625" style="0" customWidth="1"/>
    <col min="4" max="4" width="3.28125" style="0" customWidth="1"/>
    <col min="5" max="5" width="50.7109375" style="0" customWidth="1"/>
    <col min="6" max="6" width="2.7109375" style="0" customWidth="1"/>
    <col min="7" max="7" width="22.7109375" style="0" customWidth="1"/>
    <col min="8" max="8" width="2.7109375" style="0" customWidth="1"/>
    <col min="9" max="9" width="22.7109375" style="0" customWidth="1"/>
    <col min="10" max="10" width="5.00390625" style="0" customWidth="1"/>
    <col min="11" max="11" width="4.140625" style="0" customWidth="1"/>
  </cols>
  <sheetData>
    <row r="1" spans="1:11" ht="18">
      <c r="A1" s="188" t="s">
        <v>22</v>
      </c>
      <c r="B1" s="188"/>
      <c r="C1" s="188"/>
      <c r="D1" s="188"/>
      <c r="E1" s="188"/>
      <c r="F1" s="188"/>
      <c r="G1" s="188"/>
      <c r="H1" s="188"/>
      <c r="I1" s="188"/>
      <c r="J1" s="188"/>
      <c r="K1">
        <v>1</v>
      </c>
    </row>
    <row r="2" spans="1:11" ht="15.75">
      <c r="A2" s="189" t="s">
        <v>23</v>
      </c>
      <c r="B2" s="189"/>
      <c r="C2" s="189"/>
      <c r="D2" s="189"/>
      <c r="E2" s="189"/>
      <c r="F2" s="189"/>
      <c r="G2" s="189"/>
      <c r="H2" s="189"/>
      <c r="I2" s="189"/>
      <c r="J2" s="189"/>
      <c r="K2">
        <f aca="true" t="shared" si="0" ref="K2:K22">K1+1</f>
        <v>2</v>
      </c>
    </row>
    <row r="3" spans="1:11" ht="12.75">
      <c r="A3" s="190" t="s">
        <v>24</v>
      </c>
      <c r="B3" s="191"/>
      <c r="C3" s="191"/>
      <c r="D3" s="191"/>
      <c r="E3" s="191"/>
      <c r="F3" s="191"/>
      <c r="G3" s="191"/>
      <c r="H3" s="191"/>
      <c r="I3" s="191"/>
      <c r="J3" s="191"/>
      <c r="K3">
        <f t="shared" si="0"/>
        <v>3</v>
      </c>
    </row>
    <row r="4" ht="12.75">
      <c r="K4">
        <f t="shared" si="0"/>
        <v>4</v>
      </c>
    </row>
    <row r="5" spans="5:11" ht="15">
      <c r="E5" s="9"/>
      <c r="G5" s="28" t="s">
        <v>25</v>
      </c>
      <c r="H5" s="28"/>
      <c r="I5" s="28" t="s">
        <v>26</v>
      </c>
      <c r="J5" s="29"/>
      <c r="K5">
        <f t="shared" si="0"/>
        <v>5</v>
      </c>
    </row>
    <row r="6" spans="1:11" ht="15">
      <c r="A6" s="30"/>
      <c r="B6" s="30"/>
      <c r="C6" s="31"/>
      <c r="D6" s="30"/>
      <c r="E6" s="32"/>
      <c r="F6" s="31"/>
      <c r="G6" s="31">
        <v>2007</v>
      </c>
      <c r="I6" s="31">
        <v>2006</v>
      </c>
      <c r="J6" s="33"/>
      <c r="K6">
        <f t="shared" si="0"/>
        <v>6</v>
      </c>
    </row>
    <row r="7" spans="1:11" ht="15">
      <c r="A7" s="34"/>
      <c r="B7" s="34"/>
      <c r="C7" s="34"/>
      <c r="D7" s="34"/>
      <c r="F7" s="35"/>
      <c r="G7" s="35"/>
      <c r="I7" s="35"/>
      <c r="J7" s="33"/>
      <c r="K7">
        <f t="shared" si="0"/>
        <v>7</v>
      </c>
    </row>
    <row r="8" spans="1:11" ht="15">
      <c r="A8" s="187" t="s">
        <v>27</v>
      </c>
      <c r="B8" s="187"/>
      <c r="C8" s="187"/>
      <c r="D8" s="36"/>
      <c r="E8" s="37"/>
      <c r="F8" s="34"/>
      <c r="G8" s="34"/>
      <c r="I8" s="38"/>
      <c r="J8" s="39"/>
      <c r="K8">
        <f t="shared" si="0"/>
        <v>8</v>
      </c>
    </row>
    <row r="9" spans="1:11" ht="15">
      <c r="A9" s="38"/>
      <c r="B9" s="38"/>
      <c r="C9" s="38"/>
      <c r="D9" s="38"/>
      <c r="F9" s="38"/>
      <c r="G9" s="38"/>
      <c r="I9" s="38"/>
      <c r="J9" s="40"/>
      <c r="K9">
        <f t="shared" si="0"/>
        <v>9</v>
      </c>
    </row>
    <row r="10" spans="1:11" ht="15">
      <c r="A10" s="38" t="s">
        <v>28</v>
      </c>
      <c r="B10" s="38"/>
      <c r="C10" s="38"/>
      <c r="D10" s="38"/>
      <c r="F10" s="38"/>
      <c r="G10" s="41"/>
      <c r="I10" s="41"/>
      <c r="J10" s="42"/>
      <c r="K10">
        <f t="shared" si="0"/>
        <v>10</v>
      </c>
    </row>
    <row r="11" spans="1:11" ht="15">
      <c r="A11" s="38" t="s">
        <v>29</v>
      </c>
      <c r="B11" s="38"/>
      <c r="C11" s="38"/>
      <c r="D11" s="38"/>
      <c r="F11" s="43"/>
      <c r="G11" s="43">
        <v>1373270</v>
      </c>
      <c r="I11" s="43">
        <v>1347388</v>
      </c>
      <c r="J11" s="42"/>
      <c r="K11">
        <f t="shared" si="0"/>
        <v>11</v>
      </c>
    </row>
    <row r="12" spans="1:11" ht="15">
      <c r="A12" s="38" t="s">
        <v>30</v>
      </c>
      <c r="B12" s="38"/>
      <c r="C12" s="38"/>
      <c r="D12" s="38"/>
      <c r="F12" s="38"/>
      <c r="G12" s="41">
        <v>497680</v>
      </c>
      <c r="I12" s="41">
        <v>481072</v>
      </c>
      <c r="J12" s="42"/>
      <c r="K12">
        <f t="shared" si="0"/>
        <v>12</v>
      </c>
    </row>
    <row r="13" spans="1:11" ht="14.25">
      <c r="A13" s="44" t="s">
        <v>31</v>
      </c>
      <c r="B13" s="44"/>
      <c r="C13" s="44"/>
      <c r="D13" s="44"/>
      <c r="E13" s="45"/>
      <c r="F13" s="44"/>
      <c r="G13" s="46">
        <f>G11-G12</f>
        <v>875590</v>
      </c>
      <c r="I13" s="46">
        <f>I11-I12</f>
        <v>866316</v>
      </c>
      <c r="J13" s="42"/>
      <c r="K13">
        <f t="shared" si="0"/>
        <v>13</v>
      </c>
    </row>
    <row r="14" spans="1:11" ht="14.25">
      <c r="A14" s="47"/>
      <c r="B14" s="47"/>
      <c r="C14" s="47"/>
      <c r="D14" s="47"/>
      <c r="F14" s="47"/>
      <c r="G14" s="48"/>
      <c r="I14" s="48"/>
      <c r="J14" s="42"/>
      <c r="K14">
        <f t="shared" si="0"/>
        <v>14</v>
      </c>
    </row>
    <row r="15" spans="1:11" ht="15">
      <c r="A15" s="38" t="s">
        <v>32</v>
      </c>
      <c r="B15" s="38"/>
      <c r="C15" s="38"/>
      <c r="D15" s="38"/>
      <c r="F15" s="38"/>
      <c r="G15" s="38"/>
      <c r="I15" s="38"/>
      <c r="J15" s="42"/>
      <c r="K15">
        <f t="shared" si="0"/>
        <v>15</v>
      </c>
    </row>
    <row r="16" spans="1:11" ht="15">
      <c r="A16" s="38"/>
      <c r="B16" s="38" t="s">
        <v>33</v>
      </c>
      <c r="C16" s="38"/>
      <c r="D16" s="38"/>
      <c r="F16" s="41"/>
      <c r="G16" s="41">
        <v>1187</v>
      </c>
      <c r="I16" s="41">
        <v>2653</v>
      </c>
      <c r="J16" s="42"/>
      <c r="K16">
        <f t="shared" si="0"/>
        <v>16</v>
      </c>
    </row>
    <row r="17" spans="1:11" ht="15">
      <c r="A17" s="38"/>
      <c r="B17" s="38" t="s">
        <v>34</v>
      </c>
      <c r="C17" s="38"/>
      <c r="D17" s="38"/>
      <c r="F17" s="41"/>
      <c r="G17" s="41">
        <v>22312</v>
      </c>
      <c r="I17" s="41">
        <v>0</v>
      </c>
      <c r="J17" s="42"/>
      <c r="K17">
        <f t="shared" si="0"/>
        <v>17</v>
      </c>
    </row>
    <row r="18" spans="1:11" ht="15">
      <c r="A18" s="38"/>
      <c r="B18" s="49" t="s">
        <v>35</v>
      </c>
      <c r="C18" s="38"/>
      <c r="D18" s="38"/>
      <c r="F18" s="38"/>
      <c r="G18" s="41">
        <v>24129</v>
      </c>
      <c r="I18" s="41">
        <v>58244</v>
      </c>
      <c r="J18" s="42"/>
      <c r="K18">
        <f t="shared" si="0"/>
        <v>18</v>
      </c>
    </row>
    <row r="19" spans="1:11" ht="15">
      <c r="A19" s="38"/>
      <c r="B19" s="49" t="s">
        <v>36</v>
      </c>
      <c r="C19" s="38"/>
      <c r="D19" s="38"/>
      <c r="F19" s="38"/>
      <c r="G19" s="41">
        <v>186</v>
      </c>
      <c r="I19" s="41">
        <v>6050</v>
      </c>
      <c r="J19" s="42"/>
      <c r="K19">
        <f t="shared" si="0"/>
        <v>19</v>
      </c>
    </row>
    <row r="20" spans="1:11" ht="15">
      <c r="A20" s="38"/>
      <c r="B20" s="38" t="s">
        <v>37</v>
      </c>
      <c r="C20" s="38"/>
      <c r="D20" s="38"/>
      <c r="F20" s="38"/>
      <c r="G20" s="41">
        <v>13233</v>
      </c>
      <c r="I20" s="41">
        <v>65322</v>
      </c>
      <c r="J20" s="42"/>
      <c r="K20">
        <f t="shared" si="0"/>
        <v>20</v>
      </c>
    </row>
    <row r="21" spans="1:11" ht="15">
      <c r="A21" s="38"/>
      <c r="B21" s="38" t="s">
        <v>38</v>
      </c>
      <c r="C21" s="38"/>
      <c r="D21" s="38"/>
      <c r="F21" s="38"/>
      <c r="G21" s="41">
        <v>3783</v>
      </c>
      <c r="I21" s="41">
        <v>17285</v>
      </c>
      <c r="J21" s="42"/>
      <c r="K21">
        <f t="shared" si="0"/>
        <v>21</v>
      </c>
    </row>
    <row r="22" spans="1:11" ht="15" hidden="1">
      <c r="A22" s="38"/>
      <c r="B22" s="38" t="s">
        <v>39</v>
      </c>
      <c r="C22" s="38"/>
      <c r="D22" s="38"/>
      <c r="F22" s="38"/>
      <c r="G22" s="41">
        <v>0</v>
      </c>
      <c r="I22" s="41">
        <v>0</v>
      </c>
      <c r="J22" s="42"/>
      <c r="K22">
        <f t="shared" si="0"/>
        <v>22</v>
      </c>
    </row>
    <row r="23" spans="1:11" ht="15">
      <c r="A23" s="38"/>
      <c r="B23" s="38" t="s">
        <v>40</v>
      </c>
      <c r="C23" s="38"/>
      <c r="D23" s="38"/>
      <c r="F23" s="38"/>
      <c r="G23" s="41">
        <v>50374</v>
      </c>
      <c r="I23" s="41">
        <v>70466</v>
      </c>
      <c r="J23" s="42"/>
      <c r="K23">
        <f>+K21+1</f>
        <v>22</v>
      </c>
    </row>
    <row r="24" spans="1:11" ht="14.25">
      <c r="A24" s="44"/>
      <c r="B24" s="44"/>
      <c r="C24" s="44" t="s">
        <v>41</v>
      </c>
      <c r="D24" s="44"/>
      <c r="E24" s="45"/>
      <c r="F24" s="44"/>
      <c r="G24" s="46">
        <f>SUM(G16:G23)</f>
        <v>115204</v>
      </c>
      <c r="I24" s="46">
        <f>SUM(I16:I23)</f>
        <v>220020</v>
      </c>
      <c r="J24" s="42"/>
      <c r="K24">
        <f aca="true" t="shared" si="1" ref="K24:K61">K23+1</f>
        <v>23</v>
      </c>
    </row>
    <row r="25" spans="1:11" ht="15">
      <c r="A25" s="38"/>
      <c r="B25" s="38"/>
      <c r="C25" s="38"/>
      <c r="D25" s="38"/>
      <c r="F25" s="38"/>
      <c r="G25" s="41"/>
      <c r="I25" s="41"/>
      <c r="J25" s="42"/>
      <c r="K25">
        <f t="shared" si="1"/>
        <v>24</v>
      </c>
    </row>
    <row r="26" spans="1:11" ht="15">
      <c r="A26" s="38" t="s">
        <v>42</v>
      </c>
      <c r="B26" s="38"/>
      <c r="C26" s="38"/>
      <c r="D26" s="38"/>
      <c r="F26" s="38"/>
      <c r="G26" s="41">
        <v>237419</v>
      </c>
      <c r="H26" s="38"/>
      <c r="I26" s="41">
        <v>231821</v>
      </c>
      <c r="J26" s="42"/>
      <c r="K26">
        <f t="shared" si="1"/>
        <v>25</v>
      </c>
    </row>
    <row r="27" spans="1:11" ht="15">
      <c r="A27" s="38" t="s">
        <v>43</v>
      </c>
      <c r="B27" s="38"/>
      <c r="C27" s="38"/>
      <c r="D27" s="38"/>
      <c r="F27" s="38"/>
      <c r="G27" s="41">
        <v>5947</v>
      </c>
      <c r="H27" s="38"/>
      <c r="I27" s="41">
        <v>5699</v>
      </c>
      <c r="J27" s="42"/>
      <c r="K27">
        <f t="shared" si="1"/>
        <v>26</v>
      </c>
    </row>
    <row r="28" spans="1:11" ht="15">
      <c r="A28" s="38" t="s">
        <v>44</v>
      </c>
      <c r="B28" s="38"/>
      <c r="C28" s="38"/>
      <c r="D28" s="38"/>
      <c r="F28" s="38"/>
      <c r="G28" s="41">
        <v>25</v>
      </c>
      <c r="H28" s="38"/>
      <c r="I28" s="41">
        <v>51</v>
      </c>
      <c r="J28" s="42"/>
      <c r="K28">
        <f t="shared" si="1"/>
        <v>27</v>
      </c>
    </row>
    <row r="29" spans="1:11" ht="15">
      <c r="A29" s="38" t="s">
        <v>45</v>
      </c>
      <c r="B29" s="38"/>
      <c r="C29" s="38"/>
      <c r="D29" s="38"/>
      <c r="F29" s="38"/>
      <c r="G29" s="41">
        <v>27269</v>
      </c>
      <c r="H29" s="38"/>
      <c r="I29" s="41">
        <v>22830</v>
      </c>
      <c r="J29" s="42"/>
      <c r="K29">
        <f t="shared" si="1"/>
        <v>28</v>
      </c>
    </row>
    <row r="30" spans="1:11" ht="15">
      <c r="A30" s="38" t="s">
        <v>46</v>
      </c>
      <c r="B30" s="38"/>
      <c r="C30" s="38"/>
      <c r="D30" s="38"/>
      <c r="F30" s="38"/>
      <c r="G30" s="41">
        <v>7853</v>
      </c>
      <c r="H30" s="38"/>
      <c r="I30" s="41">
        <v>8379</v>
      </c>
      <c r="J30" s="33"/>
      <c r="K30">
        <f t="shared" si="1"/>
        <v>29</v>
      </c>
    </row>
    <row r="31" spans="1:11" ht="15" thickBot="1">
      <c r="A31" s="50" t="s">
        <v>47</v>
      </c>
      <c r="B31" s="50"/>
      <c r="C31" s="50"/>
      <c r="D31" s="50"/>
      <c r="E31" s="50"/>
      <c r="F31" s="50"/>
      <c r="G31" s="51">
        <f>SUM(G26:G30)+G24+G13</f>
        <v>1269307</v>
      </c>
      <c r="I31" s="51">
        <f>SUM(I26:I30)+I24+I13</f>
        <v>1355116</v>
      </c>
      <c r="J31" s="42"/>
      <c r="K31">
        <f t="shared" si="1"/>
        <v>30</v>
      </c>
    </row>
    <row r="32" spans="1:11" ht="15.75" thickTop="1">
      <c r="A32" s="38"/>
      <c r="B32" s="38"/>
      <c r="C32" s="38"/>
      <c r="D32" s="38"/>
      <c r="E32" s="52"/>
      <c r="F32" s="38"/>
      <c r="G32" s="53"/>
      <c r="I32" s="53"/>
      <c r="J32" s="42"/>
      <c r="K32">
        <f t="shared" si="1"/>
        <v>31</v>
      </c>
    </row>
    <row r="33" spans="1:11" ht="15">
      <c r="A33" s="34"/>
      <c r="B33" s="34"/>
      <c r="C33" s="34"/>
      <c r="D33" s="34"/>
      <c r="E33" s="34"/>
      <c r="F33" s="34"/>
      <c r="G33" s="35"/>
      <c r="H33" s="35"/>
      <c r="I33" s="35"/>
      <c r="J33" s="42"/>
      <c r="K33">
        <f t="shared" si="1"/>
        <v>32</v>
      </c>
    </row>
    <row r="34" spans="1:11" ht="15">
      <c r="A34" s="54" t="s">
        <v>48</v>
      </c>
      <c r="B34" s="36"/>
      <c r="C34" s="36"/>
      <c r="D34" s="36"/>
      <c r="E34" s="36"/>
      <c r="F34" s="34"/>
      <c r="G34" s="34"/>
      <c r="H34" s="34"/>
      <c r="I34" s="34"/>
      <c r="J34" s="42"/>
      <c r="K34">
        <f t="shared" si="1"/>
        <v>33</v>
      </c>
    </row>
    <row r="35" spans="1:11" ht="15">
      <c r="A35" s="34"/>
      <c r="B35" s="34"/>
      <c r="C35" s="34"/>
      <c r="D35" s="34"/>
      <c r="E35" s="34"/>
      <c r="F35" s="34"/>
      <c r="G35" s="34"/>
      <c r="H35" s="34"/>
      <c r="I35" s="34"/>
      <c r="J35" s="42"/>
      <c r="K35">
        <f t="shared" si="1"/>
        <v>34</v>
      </c>
    </row>
    <row r="36" spans="1:11" ht="15">
      <c r="A36" s="49" t="s">
        <v>49</v>
      </c>
      <c r="C36" s="38"/>
      <c r="D36" s="38"/>
      <c r="E36" s="38"/>
      <c r="F36" s="38"/>
      <c r="G36" s="41"/>
      <c r="H36" s="41"/>
      <c r="I36" s="41"/>
      <c r="J36" s="42"/>
      <c r="K36">
        <f t="shared" si="1"/>
        <v>35</v>
      </c>
    </row>
    <row r="37" spans="1:11" ht="15">
      <c r="A37" s="38"/>
      <c r="B37" s="49" t="s">
        <v>50</v>
      </c>
      <c r="D37" s="38"/>
      <c r="E37" s="38"/>
      <c r="F37" s="38"/>
      <c r="G37" s="41">
        <v>367995</v>
      </c>
      <c r="H37" s="41"/>
      <c r="I37" s="41">
        <v>367995</v>
      </c>
      <c r="J37" s="42"/>
      <c r="K37">
        <f t="shared" si="1"/>
        <v>36</v>
      </c>
    </row>
    <row r="38" spans="1:13" ht="15">
      <c r="A38" s="38"/>
      <c r="B38" s="38" t="s">
        <v>51</v>
      </c>
      <c r="D38" s="38"/>
      <c r="E38" s="38"/>
      <c r="F38" s="38"/>
      <c r="G38" s="41">
        <v>113124</v>
      </c>
      <c r="H38" s="41"/>
      <c r="I38" s="41">
        <v>99286</v>
      </c>
      <c r="J38" s="42"/>
      <c r="K38">
        <f t="shared" si="1"/>
        <v>37</v>
      </c>
      <c r="M38" s="55"/>
    </row>
    <row r="39" spans="1:11" ht="14.25">
      <c r="A39" s="44"/>
      <c r="B39" s="44"/>
      <c r="C39" s="56" t="s">
        <v>52</v>
      </c>
      <c r="D39" s="56"/>
      <c r="E39" s="44"/>
      <c r="F39" s="44"/>
      <c r="G39" s="46">
        <f>SUM(G37:G38)</f>
        <v>481119</v>
      </c>
      <c r="H39" s="46"/>
      <c r="I39" s="46">
        <f>SUM(I37:I38)</f>
        <v>467281</v>
      </c>
      <c r="J39" s="33"/>
      <c r="K39">
        <f t="shared" si="1"/>
        <v>38</v>
      </c>
    </row>
    <row r="40" spans="1:11" ht="15">
      <c r="A40" s="49" t="s">
        <v>53</v>
      </c>
      <c r="C40" s="38"/>
      <c r="D40" s="38"/>
      <c r="E40" s="38"/>
      <c r="F40" s="38"/>
      <c r="G40" s="41"/>
      <c r="H40" s="41"/>
      <c r="I40" s="41"/>
      <c r="J40" s="40"/>
      <c r="K40">
        <f t="shared" si="1"/>
        <v>39</v>
      </c>
    </row>
    <row r="41" spans="1:11" ht="15">
      <c r="A41" s="38"/>
      <c r="B41" s="49" t="s">
        <v>54</v>
      </c>
      <c r="D41" s="38"/>
      <c r="E41" s="38"/>
      <c r="F41" s="38"/>
      <c r="G41" s="41">
        <v>101000</v>
      </c>
      <c r="H41" s="41"/>
      <c r="I41" s="41">
        <v>101000</v>
      </c>
      <c r="J41" s="33"/>
      <c r="K41">
        <f t="shared" si="1"/>
        <v>40</v>
      </c>
    </row>
    <row r="42" spans="1:11" ht="15">
      <c r="A42" s="38" t="s">
        <v>55</v>
      </c>
      <c r="C42" s="49"/>
      <c r="D42" s="38"/>
      <c r="E42" s="38"/>
      <c r="F42" s="38"/>
      <c r="G42" s="41">
        <v>243909</v>
      </c>
      <c r="H42" s="41"/>
      <c r="I42" s="41">
        <v>243838</v>
      </c>
      <c r="J42" s="33"/>
      <c r="K42">
        <f t="shared" si="1"/>
        <v>41</v>
      </c>
    </row>
    <row r="43" spans="1:11" ht="14.25">
      <c r="A43" s="44"/>
      <c r="B43" s="56"/>
      <c r="C43" s="44" t="s">
        <v>56</v>
      </c>
      <c r="D43" s="44"/>
      <c r="E43" s="44"/>
      <c r="F43" s="44"/>
      <c r="G43" s="46">
        <f>SUM(G41:G42)</f>
        <v>344909</v>
      </c>
      <c r="H43" s="46"/>
      <c r="I43" s="46">
        <f>SUM(I41:I42)</f>
        <v>344838</v>
      </c>
      <c r="J43" s="33"/>
      <c r="K43">
        <f t="shared" si="1"/>
        <v>42</v>
      </c>
    </row>
    <row r="44" spans="1:11" ht="15">
      <c r="A44" s="38" t="s">
        <v>57</v>
      </c>
      <c r="B44" s="38"/>
      <c r="C44" s="38"/>
      <c r="D44" s="38"/>
      <c r="E44" s="38"/>
      <c r="F44" s="38"/>
      <c r="G44" s="38"/>
      <c r="H44" s="38"/>
      <c r="I44" s="38"/>
      <c r="J44" s="33"/>
      <c r="K44">
        <f t="shared" si="1"/>
        <v>43</v>
      </c>
    </row>
    <row r="45" spans="1:11" ht="15">
      <c r="A45" s="38"/>
      <c r="B45" s="38" t="s">
        <v>58</v>
      </c>
      <c r="C45" s="38"/>
      <c r="D45" s="38"/>
      <c r="E45" s="38"/>
      <c r="F45" s="38"/>
      <c r="G45" s="41">
        <v>4178</v>
      </c>
      <c r="H45" s="41"/>
      <c r="I45" s="41">
        <v>41656</v>
      </c>
      <c r="J45" s="33"/>
      <c r="K45">
        <f t="shared" si="1"/>
        <v>44</v>
      </c>
    </row>
    <row r="46" spans="1:11" ht="15">
      <c r="A46" s="38"/>
      <c r="B46" s="38" t="s">
        <v>59</v>
      </c>
      <c r="C46" s="38"/>
      <c r="D46" s="38"/>
      <c r="E46" s="38"/>
      <c r="F46" s="38"/>
      <c r="G46" s="41">
        <v>36445</v>
      </c>
      <c r="H46" s="41"/>
      <c r="I46" s="41">
        <v>56362</v>
      </c>
      <c r="J46" s="33"/>
      <c r="K46">
        <f t="shared" si="1"/>
        <v>45</v>
      </c>
    </row>
    <row r="47" spans="1:11" ht="15">
      <c r="A47" s="38"/>
      <c r="B47" s="49" t="s">
        <v>60</v>
      </c>
      <c r="C47" s="38"/>
      <c r="D47" s="38"/>
      <c r="E47" s="38"/>
      <c r="F47" s="38"/>
      <c r="G47" s="41">
        <v>9976</v>
      </c>
      <c r="H47" s="41"/>
      <c r="I47" s="41">
        <v>2510</v>
      </c>
      <c r="J47" s="33"/>
      <c r="K47">
        <f t="shared" si="1"/>
        <v>46</v>
      </c>
    </row>
    <row r="48" spans="1:11" ht="15">
      <c r="A48" s="38"/>
      <c r="B48" s="57" t="s">
        <v>61</v>
      </c>
      <c r="C48" s="38"/>
      <c r="D48" s="38"/>
      <c r="E48" s="38"/>
      <c r="F48" s="38"/>
      <c r="G48" s="41">
        <v>30278</v>
      </c>
      <c r="H48" s="41"/>
      <c r="I48" s="41">
        <v>26052</v>
      </c>
      <c r="J48" s="33"/>
      <c r="K48">
        <f t="shared" si="1"/>
        <v>47</v>
      </c>
    </row>
    <row r="49" spans="1:11" ht="15">
      <c r="A49" s="38"/>
      <c r="B49" s="38" t="s">
        <v>62</v>
      </c>
      <c r="C49" s="38"/>
      <c r="D49" s="38"/>
      <c r="E49" s="38"/>
      <c r="F49" s="38"/>
      <c r="G49" s="41">
        <v>64153</v>
      </c>
      <c r="H49" s="41"/>
      <c r="I49" s="41">
        <v>55626</v>
      </c>
      <c r="J49" s="33"/>
      <c r="K49">
        <f t="shared" si="1"/>
        <v>48</v>
      </c>
    </row>
    <row r="50" spans="1:11" ht="15">
      <c r="A50" s="38"/>
      <c r="B50" s="38" t="s">
        <v>63</v>
      </c>
      <c r="C50" s="38"/>
      <c r="D50" s="38"/>
      <c r="E50" s="38"/>
      <c r="F50" s="38"/>
      <c r="G50" s="41">
        <v>0</v>
      </c>
      <c r="H50" s="41"/>
      <c r="I50" s="41">
        <v>66626</v>
      </c>
      <c r="J50" s="33"/>
      <c r="K50">
        <f t="shared" si="1"/>
        <v>49</v>
      </c>
    </row>
    <row r="51" spans="1:11" ht="15">
      <c r="A51" s="38"/>
      <c r="B51" s="38" t="s">
        <v>64</v>
      </c>
      <c r="C51" s="38"/>
      <c r="D51" s="38"/>
      <c r="E51" s="38"/>
      <c r="F51" s="38"/>
      <c r="G51" s="41">
        <v>6500</v>
      </c>
      <c r="H51" s="41"/>
      <c r="I51" s="41">
        <v>6500</v>
      </c>
      <c r="J51" s="33"/>
      <c r="K51">
        <f t="shared" si="1"/>
        <v>50</v>
      </c>
    </row>
    <row r="52" spans="1:11" ht="15">
      <c r="A52" s="38"/>
      <c r="B52" s="38" t="s">
        <v>65</v>
      </c>
      <c r="C52" s="38"/>
      <c r="D52" s="38"/>
      <c r="E52" s="38"/>
      <c r="F52" s="38"/>
      <c r="G52" s="41">
        <v>20000</v>
      </c>
      <c r="H52" s="41"/>
      <c r="I52" s="41">
        <v>20000</v>
      </c>
      <c r="J52" s="33"/>
      <c r="K52">
        <f t="shared" si="1"/>
        <v>51</v>
      </c>
    </row>
    <row r="53" spans="1:11" ht="14.25">
      <c r="A53" s="44"/>
      <c r="B53" s="44"/>
      <c r="C53" s="44" t="s">
        <v>66</v>
      </c>
      <c r="D53" s="44"/>
      <c r="E53" s="44"/>
      <c r="F53" s="44"/>
      <c r="G53" s="46">
        <f>SUM(G45:G52)</f>
        <v>171530</v>
      </c>
      <c r="H53" s="46"/>
      <c r="I53" s="46">
        <f>SUM(I45:I52)</f>
        <v>275332</v>
      </c>
      <c r="J53" s="33"/>
      <c r="K53">
        <f t="shared" si="1"/>
        <v>52</v>
      </c>
    </row>
    <row r="54" spans="1:11" ht="15">
      <c r="A54" s="38"/>
      <c r="B54" s="38"/>
      <c r="C54" s="38"/>
      <c r="D54" s="38"/>
      <c r="E54" s="38"/>
      <c r="F54" s="38"/>
      <c r="G54" s="41"/>
      <c r="H54" s="41"/>
      <c r="I54" s="41"/>
      <c r="K54">
        <f t="shared" si="1"/>
        <v>53</v>
      </c>
    </row>
    <row r="55" spans="1:11" ht="15">
      <c r="A55" s="38" t="s">
        <v>67</v>
      </c>
      <c r="B55" s="38"/>
      <c r="C55" s="38"/>
      <c r="D55" s="38"/>
      <c r="E55" s="38"/>
      <c r="F55" s="38"/>
      <c r="G55" s="41"/>
      <c r="H55" s="41"/>
      <c r="I55" s="41"/>
      <c r="K55">
        <f t="shared" si="1"/>
        <v>54</v>
      </c>
    </row>
    <row r="56" spans="1:11" ht="15">
      <c r="A56" s="38"/>
      <c r="B56" s="38" t="s">
        <v>68</v>
      </c>
      <c r="C56" s="38"/>
      <c r="D56" s="38"/>
      <c r="E56" s="38"/>
      <c r="F56" s="38"/>
      <c r="G56" s="41">
        <v>81074</v>
      </c>
      <c r="H56" s="41"/>
      <c r="I56" s="41">
        <v>81242</v>
      </c>
      <c r="K56">
        <f t="shared" si="1"/>
        <v>55</v>
      </c>
    </row>
    <row r="57" spans="1:11" ht="15">
      <c r="A57" s="38"/>
      <c r="B57" s="38" t="s">
        <v>69</v>
      </c>
      <c r="C57" s="38"/>
      <c r="D57" s="38"/>
      <c r="E57" s="38"/>
      <c r="F57" s="38"/>
      <c r="G57" s="41">
        <v>158073</v>
      </c>
      <c r="H57" s="41"/>
      <c r="I57" s="41">
        <v>152801</v>
      </c>
      <c r="K57">
        <f t="shared" si="1"/>
        <v>56</v>
      </c>
    </row>
    <row r="58" spans="1:11" ht="15">
      <c r="A58" s="38"/>
      <c r="B58" s="38" t="s">
        <v>70</v>
      </c>
      <c r="C58" s="38"/>
      <c r="D58" s="38"/>
      <c r="E58" s="38"/>
      <c r="F58" s="38"/>
      <c r="G58" s="41">
        <v>32602</v>
      </c>
      <c r="H58" s="41"/>
      <c r="I58" s="41">
        <v>33622</v>
      </c>
      <c r="K58">
        <f t="shared" si="1"/>
        <v>57</v>
      </c>
    </row>
    <row r="59" spans="1:11" ht="15">
      <c r="A59" s="58"/>
      <c r="B59" s="58"/>
      <c r="C59" s="44" t="s">
        <v>71</v>
      </c>
      <c r="D59" s="58"/>
      <c r="E59" s="58"/>
      <c r="F59" s="58"/>
      <c r="G59" s="46">
        <f>SUM(G56:G58)</f>
        <v>271749</v>
      </c>
      <c r="H59" s="59"/>
      <c r="I59" s="46">
        <f>SUM(I56:I58)</f>
        <v>267665</v>
      </c>
      <c r="K59">
        <f t="shared" si="1"/>
        <v>58</v>
      </c>
    </row>
    <row r="60" spans="1:11" ht="14.25">
      <c r="A60" s="47"/>
      <c r="B60" s="47"/>
      <c r="C60" s="47"/>
      <c r="D60" s="47"/>
      <c r="E60" s="47"/>
      <c r="F60" s="47"/>
      <c r="G60" s="48"/>
      <c r="H60" s="48"/>
      <c r="I60" s="48"/>
      <c r="K60">
        <f t="shared" si="1"/>
        <v>59</v>
      </c>
    </row>
    <row r="61" spans="1:11" ht="15" thickBot="1">
      <c r="A61" s="60" t="s">
        <v>72</v>
      </c>
      <c r="B61" s="50"/>
      <c r="C61" s="50"/>
      <c r="D61" s="50"/>
      <c r="E61" s="50"/>
      <c r="F61" s="50"/>
      <c r="G61" s="51">
        <f>G59+G53+G43+G39</f>
        <v>1269307</v>
      </c>
      <c r="H61" s="51"/>
      <c r="I61" s="51">
        <f>I59+I53+I43+I39</f>
        <v>1355116</v>
      </c>
      <c r="K61">
        <f t="shared" si="1"/>
        <v>60</v>
      </c>
    </row>
    <row r="62" ht="13.5" thickTop="1"/>
  </sheetData>
  <mergeCells count="4">
    <mergeCell ref="A8:C8"/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Header>&amp;R&amp;"Arial,Bold"&amp;12Case No. 07-_______-GA-AIS
Applicants' Exhibit B
Page 1 of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3.140625" style="0" customWidth="1"/>
    <col min="4" max="4" width="3.28125" style="0" customWidth="1"/>
    <col min="5" max="5" width="50.7109375" style="0" customWidth="1"/>
    <col min="6" max="6" width="2.7109375" style="0" customWidth="1"/>
    <col min="7" max="7" width="22.7109375" style="0" customWidth="1"/>
    <col min="8" max="8" width="2.7109375" style="0" customWidth="1"/>
    <col min="9" max="9" width="22.7109375" style="0" customWidth="1"/>
    <col min="10" max="10" width="5.00390625" style="0" customWidth="1"/>
    <col min="11" max="11" width="4.140625" style="0" customWidth="1"/>
  </cols>
  <sheetData>
    <row r="1" spans="1:11" ht="18">
      <c r="A1" s="188" t="s">
        <v>97</v>
      </c>
      <c r="B1" s="188"/>
      <c r="C1" s="188"/>
      <c r="D1" s="188"/>
      <c r="E1" s="188"/>
      <c r="F1" s="188"/>
      <c r="G1" s="188"/>
      <c r="H1" s="188"/>
      <c r="I1" s="188"/>
      <c r="J1" s="188"/>
      <c r="K1">
        <v>1</v>
      </c>
    </row>
    <row r="2" spans="1:11" ht="15.75">
      <c r="A2" s="189" t="s">
        <v>23</v>
      </c>
      <c r="B2" s="189"/>
      <c r="C2" s="189"/>
      <c r="D2" s="189"/>
      <c r="E2" s="189"/>
      <c r="F2" s="189"/>
      <c r="G2" s="189"/>
      <c r="H2" s="189"/>
      <c r="I2" s="189"/>
      <c r="J2" s="189"/>
      <c r="K2">
        <f aca="true" t="shared" si="0" ref="K2:K26">K1+1</f>
        <v>2</v>
      </c>
    </row>
    <row r="3" spans="1:11" ht="12.75">
      <c r="A3" s="190" t="s">
        <v>24</v>
      </c>
      <c r="B3" s="191"/>
      <c r="C3" s="191"/>
      <c r="D3" s="191"/>
      <c r="E3" s="191"/>
      <c r="F3" s="191"/>
      <c r="G3" s="191"/>
      <c r="H3" s="191"/>
      <c r="I3" s="191"/>
      <c r="J3" s="191"/>
      <c r="K3">
        <f t="shared" si="0"/>
        <v>3</v>
      </c>
    </row>
    <row r="4" ht="12.75">
      <c r="K4">
        <f t="shared" si="0"/>
        <v>4</v>
      </c>
    </row>
    <row r="5" spans="5:11" ht="15">
      <c r="E5" s="9"/>
      <c r="G5" s="28" t="s">
        <v>25</v>
      </c>
      <c r="H5" s="28"/>
      <c r="I5" s="28" t="s">
        <v>26</v>
      </c>
      <c r="J5" s="29"/>
      <c r="K5">
        <f t="shared" si="0"/>
        <v>5</v>
      </c>
    </row>
    <row r="6" spans="1:11" ht="15">
      <c r="A6" s="30"/>
      <c r="B6" s="30"/>
      <c r="C6" s="31"/>
      <c r="D6" s="30"/>
      <c r="E6" s="32"/>
      <c r="F6" s="31"/>
      <c r="G6" s="31">
        <v>2007</v>
      </c>
      <c r="I6" s="31">
        <v>2006</v>
      </c>
      <c r="J6" s="33"/>
      <c r="K6">
        <f t="shared" si="0"/>
        <v>6</v>
      </c>
    </row>
    <row r="7" spans="1:11" ht="15">
      <c r="A7" s="34"/>
      <c r="B7" s="34"/>
      <c r="C7" s="34"/>
      <c r="D7" s="34"/>
      <c r="F7" s="35"/>
      <c r="G7" s="35"/>
      <c r="I7" s="35"/>
      <c r="J7" s="33"/>
      <c r="K7">
        <f t="shared" si="0"/>
        <v>7</v>
      </c>
    </row>
    <row r="8" spans="1:11" ht="15">
      <c r="A8" s="187" t="s">
        <v>27</v>
      </c>
      <c r="B8" s="187"/>
      <c r="C8" s="187"/>
      <c r="D8" s="36"/>
      <c r="E8" s="37"/>
      <c r="F8" s="34"/>
      <c r="G8" s="34"/>
      <c r="I8" s="38"/>
      <c r="J8" s="39"/>
      <c r="K8">
        <f t="shared" si="0"/>
        <v>8</v>
      </c>
    </row>
    <row r="9" spans="1:11" ht="15">
      <c r="A9" s="38"/>
      <c r="B9" s="38"/>
      <c r="C9" s="38"/>
      <c r="D9" s="38"/>
      <c r="F9" s="38"/>
      <c r="G9" s="38"/>
      <c r="I9" s="38"/>
      <c r="J9" s="40"/>
      <c r="K9">
        <f t="shared" si="0"/>
        <v>9</v>
      </c>
    </row>
    <row r="10" spans="1:11" ht="15">
      <c r="A10" s="38" t="s">
        <v>28</v>
      </c>
      <c r="B10" s="38"/>
      <c r="C10" s="38"/>
      <c r="D10" s="38"/>
      <c r="F10" s="38"/>
      <c r="G10" s="41"/>
      <c r="I10" s="41"/>
      <c r="J10" s="42"/>
      <c r="K10">
        <f t="shared" si="0"/>
        <v>10</v>
      </c>
    </row>
    <row r="11" spans="1:11" ht="15">
      <c r="A11" s="38" t="s">
        <v>29</v>
      </c>
      <c r="B11" s="38"/>
      <c r="C11" s="38"/>
      <c r="D11" s="38"/>
      <c r="F11" s="43"/>
      <c r="G11" s="43">
        <v>462069</v>
      </c>
      <c r="I11" s="43">
        <v>447671.5</v>
      </c>
      <c r="J11" s="42"/>
      <c r="K11">
        <f t="shared" si="0"/>
        <v>11</v>
      </c>
    </row>
    <row r="12" spans="1:11" ht="15">
      <c r="A12" s="38" t="s">
        <v>30</v>
      </c>
      <c r="B12" s="38"/>
      <c r="C12" s="38"/>
      <c r="D12" s="38"/>
      <c r="F12" s="38"/>
      <c r="G12" s="41">
        <v>139203</v>
      </c>
      <c r="I12" s="41">
        <v>135673.5</v>
      </c>
      <c r="J12" s="42"/>
      <c r="K12">
        <f t="shared" si="0"/>
        <v>12</v>
      </c>
    </row>
    <row r="13" spans="1:11" ht="14.25">
      <c r="A13" s="44" t="s">
        <v>31</v>
      </c>
      <c r="B13" s="44"/>
      <c r="C13" s="44"/>
      <c r="D13" s="44"/>
      <c r="E13" s="45"/>
      <c r="F13" s="44"/>
      <c r="G13" s="46">
        <f>G11-G12</f>
        <v>322866</v>
      </c>
      <c r="I13" s="46">
        <f>I11-I12-1</f>
        <v>311997</v>
      </c>
      <c r="J13" s="42"/>
      <c r="K13">
        <f t="shared" si="0"/>
        <v>13</v>
      </c>
    </row>
    <row r="14" spans="1:11" ht="14.25">
      <c r="A14" s="47"/>
      <c r="B14" s="47"/>
      <c r="C14" s="47"/>
      <c r="D14" s="47"/>
      <c r="F14" s="47"/>
      <c r="G14" s="48"/>
      <c r="I14" s="48"/>
      <c r="J14" s="42"/>
      <c r="K14">
        <f t="shared" si="0"/>
        <v>14</v>
      </c>
    </row>
    <row r="15" spans="1:11" ht="15">
      <c r="A15" s="38" t="s">
        <v>32</v>
      </c>
      <c r="B15" s="38"/>
      <c r="C15" s="38"/>
      <c r="D15" s="38"/>
      <c r="F15" s="38"/>
      <c r="G15" s="38"/>
      <c r="I15" s="38"/>
      <c r="J15" s="42"/>
      <c r="K15">
        <f t="shared" si="0"/>
        <v>15</v>
      </c>
    </row>
    <row r="16" spans="1:11" ht="15">
      <c r="A16" s="38"/>
      <c r="B16" s="38" t="s">
        <v>174</v>
      </c>
      <c r="C16" s="38"/>
      <c r="D16" s="38"/>
      <c r="F16" s="41"/>
      <c r="G16" s="41">
        <v>661</v>
      </c>
      <c r="I16" s="41">
        <v>1983</v>
      </c>
      <c r="J16" s="42"/>
      <c r="K16">
        <f t="shared" si="0"/>
        <v>16</v>
      </c>
    </row>
    <row r="17" spans="1:11" ht="15">
      <c r="A17" s="38"/>
      <c r="B17" s="38" t="s">
        <v>175</v>
      </c>
      <c r="C17" s="38"/>
      <c r="D17" s="38"/>
      <c r="F17" s="41"/>
      <c r="G17" s="41">
        <v>32709</v>
      </c>
      <c r="I17" s="41">
        <v>35151</v>
      </c>
      <c r="J17" s="42"/>
      <c r="K17">
        <f t="shared" si="0"/>
        <v>17</v>
      </c>
    </row>
    <row r="18" spans="1:11" ht="15">
      <c r="A18" s="38"/>
      <c r="B18" s="49" t="s">
        <v>37</v>
      </c>
      <c r="C18" s="38"/>
      <c r="D18" s="38"/>
      <c r="F18" s="38"/>
      <c r="G18" s="41">
        <v>9625</v>
      </c>
      <c r="I18" s="41">
        <v>31690</v>
      </c>
      <c r="J18" s="42"/>
      <c r="K18">
        <f t="shared" si="0"/>
        <v>18</v>
      </c>
    </row>
    <row r="19" spans="1:11" ht="15">
      <c r="A19" s="38"/>
      <c r="B19" s="49" t="s">
        <v>176</v>
      </c>
      <c r="C19" s="38"/>
      <c r="D19" s="38"/>
      <c r="F19" s="38"/>
      <c r="G19" s="41">
        <v>22</v>
      </c>
      <c r="I19" s="41">
        <v>3</v>
      </c>
      <c r="J19" s="42"/>
      <c r="K19">
        <f t="shared" si="0"/>
        <v>19</v>
      </c>
    </row>
    <row r="20" spans="1:11" ht="15" hidden="1">
      <c r="A20" s="38"/>
      <c r="B20" s="38" t="s">
        <v>177</v>
      </c>
      <c r="C20" s="38"/>
      <c r="D20" s="38"/>
      <c r="F20" s="38"/>
      <c r="G20" s="41">
        <v>0</v>
      </c>
      <c r="I20" s="41">
        <v>0</v>
      </c>
      <c r="J20" s="42"/>
      <c r="K20">
        <f t="shared" si="0"/>
        <v>20</v>
      </c>
    </row>
    <row r="21" spans="1:11" ht="15">
      <c r="A21" s="38"/>
      <c r="B21" s="38" t="s">
        <v>178</v>
      </c>
      <c r="C21" s="38"/>
      <c r="D21" s="38"/>
      <c r="F21" s="38"/>
      <c r="G21" s="41">
        <v>903</v>
      </c>
      <c r="I21" s="41">
        <v>764</v>
      </c>
      <c r="J21" s="42"/>
      <c r="K21">
        <f t="shared" si="0"/>
        <v>21</v>
      </c>
    </row>
    <row r="22" spans="1:11" ht="15">
      <c r="A22" s="38"/>
      <c r="B22" s="38" t="s">
        <v>179</v>
      </c>
      <c r="C22" s="38"/>
      <c r="D22" s="38"/>
      <c r="F22" s="38"/>
      <c r="G22" s="41">
        <v>652</v>
      </c>
      <c r="I22" s="41">
        <v>1291</v>
      </c>
      <c r="J22" s="42"/>
      <c r="K22">
        <f t="shared" si="0"/>
        <v>22</v>
      </c>
    </row>
    <row r="23" spans="1:11" ht="15">
      <c r="A23" s="38"/>
      <c r="B23" s="38" t="s">
        <v>180</v>
      </c>
      <c r="C23" s="38"/>
      <c r="D23" s="38"/>
      <c r="F23" s="38"/>
      <c r="G23" s="41">
        <v>47231.4</v>
      </c>
      <c r="I23" s="41">
        <v>59275</v>
      </c>
      <c r="J23" s="42"/>
      <c r="K23">
        <f t="shared" si="0"/>
        <v>23</v>
      </c>
    </row>
    <row r="24" spans="1:11" ht="15" hidden="1">
      <c r="A24" s="38"/>
      <c r="B24" s="38" t="s">
        <v>181</v>
      </c>
      <c r="C24" s="38"/>
      <c r="D24" s="38"/>
      <c r="F24" s="38"/>
      <c r="G24" s="41">
        <v>0</v>
      </c>
      <c r="I24" s="41">
        <v>0</v>
      </c>
      <c r="J24" s="42"/>
      <c r="K24">
        <f t="shared" si="0"/>
        <v>24</v>
      </c>
    </row>
    <row r="25" spans="1:11" ht="15" hidden="1">
      <c r="A25" s="38"/>
      <c r="B25" s="38" t="s">
        <v>182</v>
      </c>
      <c r="C25" s="38"/>
      <c r="D25" s="38"/>
      <c r="F25" s="38"/>
      <c r="G25" s="41">
        <v>0</v>
      </c>
      <c r="I25" s="41">
        <v>0</v>
      </c>
      <c r="J25" s="42"/>
      <c r="K25">
        <f t="shared" si="0"/>
        <v>25</v>
      </c>
    </row>
    <row r="26" spans="1:11" ht="15">
      <c r="A26" s="38"/>
      <c r="B26" s="38" t="s">
        <v>183</v>
      </c>
      <c r="C26" s="38"/>
      <c r="D26" s="38"/>
      <c r="F26" s="38"/>
      <c r="G26" s="41">
        <v>11682.4</v>
      </c>
      <c r="I26" s="41">
        <v>5756</v>
      </c>
      <c r="J26" s="42"/>
      <c r="K26">
        <f t="shared" si="0"/>
        <v>26</v>
      </c>
    </row>
    <row r="27" spans="1:11" ht="14.25">
      <c r="A27" s="44"/>
      <c r="B27" s="44"/>
      <c r="C27" s="44" t="s">
        <v>41</v>
      </c>
      <c r="D27" s="44"/>
      <c r="E27" s="45"/>
      <c r="F27" s="44"/>
      <c r="G27" s="46">
        <f>SUM(G16:G26)</f>
        <v>103485.79999999999</v>
      </c>
      <c r="I27" s="46">
        <f>SUM(I16:I26)</f>
        <v>135913</v>
      </c>
      <c r="J27" s="42"/>
      <c r="K27">
        <f aca="true" t="shared" si="1" ref="K27:K74">K26+1</f>
        <v>27</v>
      </c>
    </row>
    <row r="28" spans="1:11" ht="15">
      <c r="A28" s="38"/>
      <c r="B28" s="38"/>
      <c r="C28" s="38"/>
      <c r="D28" s="38"/>
      <c r="F28" s="38"/>
      <c r="G28" s="41"/>
      <c r="I28" s="41"/>
      <c r="J28" s="42"/>
      <c r="K28">
        <f t="shared" si="1"/>
        <v>28</v>
      </c>
    </row>
    <row r="29" spans="1:11" ht="15">
      <c r="A29" s="38" t="s">
        <v>185</v>
      </c>
      <c r="B29" s="38"/>
      <c r="C29" s="38"/>
      <c r="D29" s="38"/>
      <c r="F29" s="38"/>
      <c r="G29" s="41"/>
      <c r="I29" s="41"/>
      <c r="J29" s="42"/>
      <c r="K29">
        <f t="shared" si="1"/>
        <v>29</v>
      </c>
    </row>
    <row r="30" spans="1:11" ht="15">
      <c r="A30" s="38"/>
      <c r="B30" s="38" t="s">
        <v>187</v>
      </c>
      <c r="C30" s="38"/>
      <c r="D30" s="38"/>
      <c r="F30" s="38"/>
      <c r="G30" s="41">
        <v>1599</v>
      </c>
      <c r="H30" s="38"/>
      <c r="I30" s="41">
        <v>1622</v>
      </c>
      <c r="J30" s="42"/>
      <c r="K30">
        <f t="shared" si="1"/>
        <v>30</v>
      </c>
    </row>
    <row r="31" spans="1:11" ht="15">
      <c r="A31" s="38"/>
      <c r="B31" s="38" t="s">
        <v>186</v>
      </c>
      <c r="C31" s="38"/>
      <c r="D31" s="38"/>
      <c r="F31" s="38"/>
      <c r="G31" s="41">
        <v>199457</v>
      </c>
      <c r="H31" s="38"/>
      <c r="I31" s="41">
        <v>199457</v>
      </c>
      <c r="J31" s="42"/>
      <c r="K31">
        <f t="shared" si="1"/>
        <v>31</v>
      </c>
    </row>
    <row r="32" spans="1:11" ht="15">
      <c r="A32" s="38"/>
      <c r="B32" s="38" t="s">
        <v>188</v>
      </c>
      <c r="C32" s="38"/>
      <c r="D32" s="38"/>
      <c r="F32" s="38"/>
      <c r="G32" s="41">
        <v>2809</v>
      </c>
      <c r="H32" s="38"/>
      <c r="I32" s="41">
        <v>2691</v>
      </c>
      <c r="J32" s="42"/>
      <c r="K32">
        <f t="shared" si="1"/>
        <v>32</v>
      </c>
    </row>
    <row r="33" spans="1:11" ht="15">
      <c r="A33" s="38" t="s">
        <v>184</v>
      </c>
      <c r="B33" s="38"/>
      <c r="C33" s="38"/>
      <c r="D33" s="38"/>
      <c r="F33" s="38"/>
      <c r="G33" s="41"/>
      <c r="H33" s="38"/>
      <c r="I33" s="41"/>
      <c r="J33" s="42"/>
      <c r="K33">
        <f t="shared" si="1"/>
        <v>33</v>
      </c>
    </row>
    <row r="34" spans="1:11" ht="15">
      <c r="A34" s="38"/>
      <c r="B34" s="38" t="s">
        <v>189</v>
      </c>
      <c r="C34" s="38"/>
      <c r="D34" s="38"/>
      <c r="F34" s="38"/>
      <c r="G34" s="41">
        <v>2334</v>
      </c>
      <c r="H34" s="38"/>
      <c r="I34" s="41">
        <v>2599.5</v>
      </c>
      <c r="J34" s="42"/>
      <c r="K34">
        <f t="shared" si="1"/>
        <v>34</v>
      </c>
    </row>
    <row r="35" spans="1:11" ht="15">
      <c r="A35" s="38"/>
      <c r="B35" s="38" t="s">
        <v>190</v>
      </c>
      <c r="C35" s="38"/>
      <c r="D35" s="38"/>
      <c r="F35" s="38"/>
      <c r="G35" s="41">
        <v>12226</v>
      </c>
      <c r="H35" s="38"/>
      <c r="I35" s="41">
        <v>12838.5</v>
      </c>
      <c r="J35" s="33"/>
      <c r="K35">
        <f t="shared" si="1"/>
        <v>35</v>
      </c>
    </row>
    <row r="36" spans="1:11" ht="15" thickBot="1">
      <c r="A36" s="50" t="s">
        <v>47</v>
      </c>
      <c r="B36" s="50"/>
      <c r="C36" s="50"/>
      <c r="D36" s="50"/>
      <c r="E36" s="50"/>
      <c r="F36" s="50"/>
      <c r="G36" s="51">
        <f>SUM(G30:G35)+G27+G13</f>
        <v>644776.8</v>
      </c>
      <c r="I36" s="51">
        <f>SUM(I30:I35)+I27+I13</f>
        <v>667118</v>
      </c>
      <c r="J36" s="42"/>
      <c r="K36">
        <f t="shared" si="1"/>
        <v>36</v>
      </c>
    </row>
    <row r="37" spans="1:11" ht="15.75" thickTop="1">
      <c r="A37" s="38"/>
      <c r="B37" s="38"/>
      <c r="C37" s="38"/>
      <c r="D37" s="38"/>
      <c r="E37" s="52"/>
      <c r="F37" s="38"/>
      <c r="G37" s="53"/>
      <c r="I37" s="53"/>
      <c r="J37" s="42"/>
      <c r="K37">
        <f t="shared" si="1"/>
        <v>37</v>
      </c>
    </row>
    <row r="38" spans="1:11" ht="15">
      <c r="A38" s="34"/>
      <c r="B38" s="34"/>
      <c r="C38" s="34"/>
      <c r="D38" s="34"/>
      <c r="E38" s="34"/>
      <c r="F38" s="34"/>
      <c r="G38" s="35"/>
      <c r="H38" s="35"/>
      <c r="I38" s="35"/>
      <c r="J38" s="42"/>
      <c r="K38">
        <f t="shared" si="1"/>
        <v>38</v>
      </c>
    </row>
    <row r="39" spans="1:11" ht="15">
      <c r="A39" s="54" t="s">
        <v>48</v>
      </c>
      <c r="B39" s="36"/>
      <c r="C39" s="36"/>
      <c r="D39" s="36"/>
      <c r="E39" s="36"/>
      <c r="F39" s="34"/>
      <c r="G39" s="34"/>
      <c r="H39" s="34"/>
      <c r="I39" s="34"/>
      <c r="J39" s="42"/>
      <c r="K39">
        <f t="shared" si="1"/>
        <v>39</v>
      </c>
    </row>
    <row r="40" spans="1:11" ht="15">
      <c r="A40" s="34"/>
      <c r="B40" s="34"/>
      <c r="C40" s="34"/>
      <c r="D40" s="34"/>
      <c r="E40" s="34"/>
      <c r="F40" s="34"/>
      <c r="G40" s="34"/>
      <c r="H40" s="34"/>
      <c r="I40" s="34"/>
      <c r="J40" s="42"/>
      <c r="K40">
        <f t="shared" si="1"/>
        <v>40</v>
      </c>
    </row>
    <row r="41" spans="1:11" ht="15">
      <c r="A41" s="49" t="s">
        <v>49</v>
      </c>
      <c r="C41" s="38"/>
      <c r="D41" s="38"/>
      <c r="E41" s="38"/>
      <c r="F41" s="38"/>
      <c r="G41" s="41"/>
      <c r="H41" s="41"/>
      <c r="I41" s="41"/>
      <c r="J41" s="42"/>
      <c r="K41">
        <f t="shared" si="1"/>
        <v>41</v>
      </c>
    </row>
    <row r="42" spans="1:11" ht="15">
      <c r="A42" s="38"/>
      <c r="B42" s="49" t="s">
        <v>50</v>
      </c>
      <c r="D42" s="38"/>
      <c r="E42" s="38"/>
      <c r="F42" s="38"/>
      <c r="G42" s="41">
        <v>115000</v>
      </c>
      <c r="H42" s="41"/>
      <c r="I42" s="41">
        <v>115000</v>
      </c>
      <c r="J42" s="42"/>
      <c r="K42">
        <f t="shared" si="1"/>
        <v>42</v>
      </c>
    </row>
    <row r="43" spans="1:13" ht="15">
      <c r="A43" s="38"/>
      <c r="B43" s="38" t="s">
        <v>51</v>
      </c>
      <c r="D43" s="38"/>
      <c r="E43" s="38"/>
      <c r="F43" s="38"/>
      <c r="G43" s="41">
        <v>-23788</v>
      </c>
      <c r="H43" s="41"/>
      <c r="I43" s="41">
        <v>-26404</v>
      </c>
      <c r="J43" s="42"/>
      <c r="K43">
        <f t="shared" si="1"/>
        <v>43</v>
      </c>
      <c r="M43" s="55"/>
    </row>
    <row r="44" spans="1:11" ht="14.25">
      <c r="A44" s="44"/>
      <c r="B44" s="44"/>
      <c r="C44" s="56" t="s">
        <v>52</v>
      </c>
      <c r="D44" s="56"/>
      <c r="E44" s="44"/>
      <c r="F44" s="44"/>
      <c r="G44" s="46">
        <f>SUM(G42:G43)</f>
        <v>91212</v>
      </c>
      <c r="H44" s="46"/>
      <c r="I44" s="46">
        <f>SUM(I42:I43)</f>
        <v>88596</v>
      </c>
      <c r="J44" s="33"/>
      <c r="K44">
        <f t="shared" si="1"/>
        <v>44</v>
      </c>
    </row>
    <row r="45" spans="1:11" ht="15">
      <c r="A45" s="49" t="s">
        <v>192</v>
      </c>
      <c r="C45" s="38"/>
      <c r="D45" s="38"/>
      <c r="E45" s="38"/>
      <c r="F45" s="38"/>
      <c r="G45" s="41"/>
      <c r="H45" s="41"/>
      <c r="I45" s="41"/>
      <c r="J45" s="40"/>
      <c r="K45">
        <f t="shared" si="1"/>
        <v>45</v>
      </c>
    </row>
    <row r="46" spans="1:11" ht="15">
      <c r="A46" s="38"/>
      <c r="B46" s="49" t="s">
        <v>191</v>
      </c>
      <c r="D46" s="38"/>
      <c r="E46" s="38"/>
      <c r="F46" s="38"/>
      <c r="G46" s="41">
        <v>108334</v>
      </c>
      <c r="H46" s="41"/>
      <c r="I46" s="41">
        <v>108232</v>
      </c>
      <c r="J46" s="33"/>
      <c r="K46">
        <f t="shared" si="1"/>
        <v>46</v>
      </c>
    </row>
    <row r="47" spans="1:11" ht="14.25">
      <c r="A47" s="44"/>
      <c r="B47" s="56"/>
      <c r="C47" s="44" t="s">
        <v>56</v>
      </c>
      <c r="D47" s="44"/>
      <c r="E47" s="44"/>
      <c r="F47" s="44"/>
      <c r="G47" s="46">
        <f>SUM(G46:G46)</f>
        <v>108334</v>
      </c>
      <c r="H47" s="46"/>
      <c r="I47" s="46">
        <f>SUM(I46:I46)</f>
        <v>108232</v>
      </c>
      <c r="J47" s="33"/>
      <c r="K47">
        <f t="shared" si="1"/>
        <v>47</v>
      </c>
    </row>
    <row r="48" spans="1:11" ht="15">
      <c r="A48" s="38" t="s">
        <v>57</v>
      </c>
      <c r="B48" s="38"/>
      <c r="C48" s="38"/>
      <c r="D48" s="38"/>
      <c r="E48" s="38"/>
      <c r="F48" s="38"/>
      <c r="G48" s="38"/>
      <c r="H48" s="38"/>
      <c r="I48" s="38"/>
      <c r="J48" s="33"/>
      <c r="K48">
        <f t="shared" si="1"/>
        <v>48</v>
      </c>
    </row>
    <row r="49" spans="1:11" ht="15">
      <c r="A49" s="38"/>
      <c r="B49" s="38" t="s">
        <v>58</v>
      </c>
      <c r="C49" s="38"/>
      <c r="D49" s="38"/>
      <c r="E49" s="38"/>
      <c r="F49" s="38"/>
      <c r="G49" s="41">
        <v>24508</v>
      </c>
      <c r="H49" s="41"/>
      <c r="I49" s="41">
        <v>42159</v>
      </c>
      <c r="J49" s="33"/>
      <c r="K49">
        <f t="shared" si="1"/>
        <v>49</v>
      </c>
    </row>
    <row r="50" spans="1:11" ht="15" hidden="1">
      <c r="A50" s="38"/>
      <c r="B50" s="38" t="s">
        <v>59</v>
      </c>
      <c r="C50" s="38"/>
      <c r="D50" s="38"/>
      <c r="E50" s="38"/>
      <c r="F50" s="38"/>
      <c r="G50" s="41">
        <v>0</v>
      </c>
      <c r="H50" s="41"/>
      <c r="I50" s="41">
        <v>0</v>
      </c>
      <c r="J50" s="33"/>
      <c r="K50">
        <f t="shared" si="1"/>
        <v>50</v>
      </c>
    </row>
    <row r="51" spans="1:11" ht="15">
      <c r="A51" s="38"/>
      <c r="B51" s="49" t="s">
        <v>193</v>
      </c>
      <c r="C51" s="38"/>
      <c r="D51" s="38"/>
      <c r="E51" s="38"/>
      <c r="F51" s="38"/>
      <c r="G51" s="41">
        <v>11572</v>
      </c>
      <c r="H51" s="41"/>
      <c r="I51" s="41">
        <v>15047</v>
      </c>
      <c r="J51" s="33"/>
      <c r="K51">
        <f t="shared" si="1"/>
        <v>51</v>
      </c>
    </row>
    <row r="52" spans="1:11" ht="15">
      <c r="A52" s="38"/>
      <c r="B52" s="49" t="s">
        <v>60</v>
      </c>
      <c r="C52" s="38"/>
      <c r="D52" s="38"/>
      <c r="E52" s="38"/>
      <c r="F52" s="38"/>
      <c r="G52" s="41">
        <v>7953</v>
      </c>
      <c r="H52" s="41"/>
      <c r="I52" s="41">
        <v>23610</v>
      </c>
      <c r="J52" s="33"/>
      <c r="K52">
        <f t="shared" si="1"/>
        <v>52</v>
      </c>
    </row>
    <row r="53" spans="1:11" ht="15">
      <c r="A53" s="38"/>
      <c r="B53" s="49" t="s">
        <v>194</v>
      </c>
      <c r="C53" s="38"/>
      <c r="D53" s="38"/>
      <c r="E53" s="38"/>
      <c r="F53" s="38"/>
      <c r="G53" s="41">
        <v>10193</v>
      </c>
      <c r="H53" s="41"/>
      <c r="I53" s="41">
        <v>11549</v>
      </c>
      <c r="J53" s="33"/>
      <c r="K53">
        <f t="shared" si="1"/>
        <v>53</v>
      </c>
    </row>
    <row r="54" spans="1:11" ht="15">
      <c r="A54" s="38"/>
      <c r="B54" s="49" t="s">
        <v>195</v>
      </c>
      <c r="C54" s="38"/>
      <c r="D54" s="38"/>
      <c r="E54" s="38"/>
      <c r="F54" s="38"/>
      <c r="G54" s="41">
        <v>5748</v>
      </c>
      <c r="H54" s="41"/>
      <c r="I54" s="41">
        <v>9289</v>
      </c>
      <c r="J54" s="33"/>
      <c r="K54">
        <f t="shared" si="1"/>
        <v>54</v>
      </c>
    </row>
    <row r="55" spans="1:11" ht="15">
      <c r="A55" s="38"/>
      <c r="B55" s="49" t="s">
        <v>196</v>
      </c>
      <c r="C55" s="38"/>
      <c r="D55" s="38"/>
      <c r="E55" s="38"/>
      <c r="F55" s="38"/>
      <c r="G55" s="41">
        <v>8628</v>
      </c>
      <c r="H55" s="41"/>
      <c r="I55" s="41">
        <v>11379</v>
      </c>
      <c r="J55" s="33"/>
      <c r="K55">
        <f t="shared" si="1"/>
        <v>55</v>
      </c>
    </row>
    <row r="56" spans="1:11" ht="15">
      <c r="A56" s="38"/>
      <c r="B56" s="49" t="s">
        <v>197</v>
      </c>
      <c r="C56" s="38"/>
      <c r="D56" s="38"/>
      <c r="E56" s="38"/>
      <c r="F56" s="38"/>
      <c r="G56" s="41">
        <v>1703</v>
      </c>
      <c r="H56" s="41"/>
      <c r="I56" s="41">
        <v>0</v>
      </c>
      <c r="J56" s="33"/>
      <c r="K56">
        <f t="shared" si="1"/>
        <v>56</v>
      </c>
    </row>
    <row r="57" spans="1:11" ht="15" hidden="1">
      <c r="A57" s="38"/>
      <c r="B57" s="49" t="s">
        <v>198</v>
      </c>
      <c r="C57" s="38"/>
      <c r="D57" s="38"/>
      <c r="E57" s="38"/>
      <c r="F57" s="38"/>
      <c r="G57" s="41">
        <v>0</v>
      </c>
      <c r="H57" s="41"/>
      <c r="I57" s="41">
        <v>0</v>
      </c>
      <c r="J57" s="33"/>
      <c r="K57">
        <f t="shared" si="1"/>
        <v>57</v>
      </c>
    </row>
    <row r="58" spans="1:11" ht="15">
      <c r="A58" s="38"/>
      <c r="B58" s="57" t="s">
        <v>199</v>
      </c>
      <c r="C58" s="38"/>
      <c r="D58" s="38"/>
      <c r="E58" s="38"/>
      <c r="F58" s="38"/>
      <c r="G58" s="41">
        <v>614</v>
      </c>
      <c r="H58" s="41"/>
      <c r="I58" s="41">
        <v>671</v>
      </c>
      <c r="J58" s="33"/>
      <c r="K58">
        <f t="shared" si="1"/>
        <v>58</v>
      </c>
    </row>
    <row r="59" spans="1:11" ht="15">
      <c r="A59" s="38"/>
      <c r="B59" s="38" t="s">
        <v>200</v>
      </c>
      <c r="C59" s="38"/>
      <c r="D59" s="38"/>
      <c r="E59" s="38"/>
      <c r="F59" s="38"/>
      <c r="G59" s="41">
        <v>353</v>
      </c>
      <c r="H59" s="41"/>
      <c r="I59" s="41">
        <v>359</v>
      </c>
      <c r="J59" s="33"/>
      <c r="K59">
        <f t="shared" si="1"/>
        <v>59</v>
      </c>
    </row>
    <row r="60" spans="1:11" ht="15" hidden="1">
      <c r="A60" s="38"/>
      <c r="B60" s="38" t="s">
        <v>172</v>
      </c>
      <c r="C60" s="38"/>
      <c r="D60" s="38"/>
      <c r="E60" s="38"/>
      <c r="F60" s="38"/>
      <c r="G60" s="41">
        <v>0</v>
      </c>
      <c r="H60" s="41"/>
      <c r="I60" s="41">
        <v>0</v>
      </c>
      <c r="J60" s="33"/>
      <c r="K60">
        <f t="shared" si="1"/>
        <v>60</v>
      </c>
    </row>
    <row r="61" spans="1:11" ht="15">
      <c r="A61" s="38"/>
      <c r="B61" s="38" t="s">
        <v>201</v>
      </c>
      <c r="C61" s="38"/>
      <c r="D61" s="38"/>
      <c r="E61" s="38"/>
      <c r="F61" s="38"/>
      <c r="G61" s="41">
        <v>21.4</v>
      </c>
      <c r="H61" s="41"/>
      <c r="I61" s="41">
        <v>31</v>
      </c>
      <c r="J61" s="33"/>
      <c r="K61">
        <f t="shared" si="1"/>
        <v>61</v>
      </c>
    </row>
    <row r="62" spans="1:11" ht="15">
      <c r="A62" s="38"/>
      <c r="B62" s="38" t="s">
        <v>202</v>
      </c>
      <c r="C62" s="38"/>
      <c r="D62" s="38"/>
      <c r="E62" s="38"/>
      <c r="F62" s="38"/>
      <c r="G62" s="41">
        <v>8069.4</v>
      </c>
      <c r="H62" s="41"/>
      <c r="I62" s="41">
        <v>823</v>
      </c>
      <c r="J62" s="33"/>
      <c r="K62">
        <f t="shared" si="1"/>
        <v>62</v>
      </c>
    </row>
    <row r="63" spans="1:11" ht="14.25">
      <c r="A63" s="44"/>
      <c r="B63" s="44"/>
      <c r="C63" s="44" t="s">
        <v>66</v>
      </c>
      <c r="D63" s="44"/>
      <c r="E63" s="44"/>
      <c r="F63" s="44"/>
      <c r="G63" s="46">
        <f>SUM(G49:G62)</f>
        <v>79362.79999999999</v>
      </c>
      <c r="H63" s="46"/>
      <c r="I63" s="46">
        <f>SUM(I49:I62)</f>
        <v>114917</v>
      </c>
      <c r="J63" s="33"/>
      <c r="K63">
        <f t="shared" si="1"/>
        <v>63</v>
      </c>
    </row>
    <row r="64" spans="1:11" ht="15">
      <c r="A64" s="38"/>
      <c r="B64" s="38"/>
      <c r="C64" s="38"/>
      <c r="D64" s="38"/>
      <c r="E64" s="38"/>
      <c r="F64" s="38"/>
      <c r="G64" s="41"/>
      <c r="H64" s="41"/>
      <c r="I64" s="41"/>
      <c r="K64">
        <f t="shared" si="1"/>
        <v>64</v>
      </c>
    </row>
    <row r="65" spans="1:11" ht="15">
      <c r="A65" s="38" t="s">
        <v>203</v>
      </c>
      <c r="B65" s="38"/>
      <c r="C65" s="38"/>
      <c r="D65" s="38"/>
      <c r="E65" s="38"/>
      <c r="F65" s="38"/>
      <c r="G65" s="41"/>
      <c r="H65" s="41"/>
      <c r="I65" s="41"/>
      <c r="K65">
        <f t="shared" si="1"/>
        <v>65</v>
      </c>
    </row>
    <row r="66" spans="1:11" ht="15">
      <c r="A66" s="38"/>
      <c r="B66" s="38" t="s">
        <v>68</v>
      </c>
      <c r="C66" s="38"/>
      <c r="D66" s="38"/>
      <c r="E66" s="38"/>
      <c r="F66" s="38"/>
      <c r="G66" s="41">
        <v>42632</v>
      </c>
      <c r="H66" s="41"/>
      <c r="I66" s="41">
        <v>41392</v>
      </c>
      <c r="K66">
        <f t="shared" si="1"/>
        <v>66</v>
      </c>
    </row>
    <row r="67" spans="1:11" ht="15">
      <c r="A67" s="38"/>
      <c r="B67" s="38" t="s">
        <v>69</v>
      </c>
      <c r="C67" s="38"/>
      <c r="D67" s="38"/>
      <c r="E67" s="38"/>
      <c r="F67" s="38"/>
      <c r="G67" s="41">
        <v>75928</v>
      </c>
      <c r="H67" s="41"/>
      <c r="I67" s="41">
        <v>73056</v>
      </c>
      <c r="K67">
        <f t="shared" si="1"/>
        <v>67</v>
      </c>
    </row>
    <row r="68" spans="1:11" ht="15">
      <c r="A68" s="38"/>
      <c r="B68" s="38" t="s">
        <v>204</v>
      </c>
      <c r="C68" s="38"/>
      <c r="D68" s="38"/>
      <c r="E68" s="38"/>
      <c r="F68" s="38"/>
      <c r="G68" s="41">
        <v>2918</v>
      </c>
      <c r="H68" s="41"/>
      <c r="I68" s="41">
        <v>2714</v>
      </c>
      <c r="K68">
        <f t="shared" si="1"/>
        <v>68</v>
      </c>
    </row>
    <row r="69" spans="1:11" ht="15">
      <c r="A69" s="38"/>
      <c r="B69" s="38" t="s">
        <v>189</v>
      </c>
      <c r="C69" s="38"/>
      <c r="D69" s="38"/>
      <c r="E69" s="38"/>
      <c r="F69" s="38"/>
      <c r="G69" s="41">
        <v>6971</v>
      </c>
      <c r="H69" s="41"/>
      <c r="I69" s="41">
        <v>6390</v>
      </c>
      <c r="K69">
        <f t="shared" si="1"/>
        <v>69</v>
      </c>
    </row>
    <row r="70" spans="1:11" ht="15">
      <c r="A70" s="58"/>
      <c r="B70" s="58"/>
      <c r="C70" s="44" t="s">
        <v>71</v>
      </c>
      <c r="D70" s="58"/>
      <c r="E70" s="58"/>
      <c r="F70" s="58"/>
      <c r="G70" s="46">
        <f>SUM(G66:G69)-0.6</f>
        <v>128448.4</v>
      </c>
      <c r="H70" s="59"/>
      <c r="I70" s="46">
        <f>SUM(I66:I69)-0.6</f>
        <v>123551.4</v>
      </c>
      <c r="K70">
        <f t="shared" si="1"/>
        <v>70</v>
      </c>
    </row>
    <row r="71" spans="1:11" ht="15">
      <c r="A71" s="34"/>
      <c r="B71" s="34"/>
      <c r="C71" s="47"/>
      <c r="D71" s="34"/>
      <c r="E71" s="34"/>
      <c r="F71" s="34"/>
      <c r="G71" s="48"/>
      <c r="H71" s="68"/>
      <c r="I71" s="48"/>
      <c r="K71">
        <f t="shared" si="1"/>
        <v>71</v>
      </c>
    </row>
    <row r="72" spans="1:11" ht="15">
      <c r="A72" s="34" t="s">
        <v>205</v>
      </c>
      <c r="B72" s="34"/>
      <c r="C72" s="47"/>
      <c r="D72" s="34"/>
      <c r="E72" s="34"/>
      <c r="F72" s="34"/>
      <c r="G72" s="48">
        <v>237419.4</v>
      </c>
      <c r="H72" s="68"/>
      <c r="I72" s="48">
        <v>231821.4</v>
      </c>
      <c r="K72">
        <f t="shared" si="1"/>
        <v>72</v>
      </c>
    </row>
    <row r="73" spans="1:11" ht="14.25">
      <c r="A73" s="47"/>
      <c r="B73" s="47"/>
      <c r="C73" s="47"/>
      <c r="D73" s="47"/>
      <c r="E73" s="47"/>
      <c r="F73" s="47"/>
      <c r="G73" s="48"/>
      <c r="H73" s="48"/>
      <c r="I73" s="48"/>
      <c r="K73">
        <f t="shared" si="1"/>
        <v>73</v>
      </c>
    </row>
    <row r="74" spans="1:11" ht="15" thickBot="1">
      <c r="A74" s="60" t="s">
        <v>72</v>
      </c>
      <c r="B74" s="50"/>
      <c r="C74" s="50"/>
      <c r="D74" s="50"/>
      <c r="E74" s="50"/>
      <c r="F74" s="50"/>
      <c r="G74" s="51">
        <f>G70+G63+G47+G44+G72</f>
        <v>644776.6</v>
      </c>
      <c r="H74" s="51"/>
      <c r="I74" s="51">
        <f>I70+I63+I47+I44+I72</f>
        <v>667117.8</v>
      </c>
      <c r="K74">
        <f t="shared" si="1"/>
        <v>74</v>
      </c>
    </row>
    <row r="75" ht="13.5" thickTop="1"/>
  </sheetData>
  <mergeCells count="4">
    <mergeCell ref="A8:C8"/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&amp;R&amp;"Arial,Bold"&amp;14Case No. 07-_______-GA-AIS
Applicants' Exhibit B
Page 2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0">
      <selection activeCell="A1" sqref="A1"/>
    </sheetView>
  </sheetViews>
  <sheetFormatPr defaultColWidth="9.140625" defaultRowHeight="12.75"/>
  <cols>
    <col min="3" max="3" width="20.57421875" style="0" customWidth="1"/>
    <col min="4" max="4" width="13.7109375" style="55" customWidth="1"/>
    <col min="5" max="5" width="2.421875" style="55" customWidth="1"/>
    <col min="6" max="6" width="13.7109375" style="55" customWidth="1"/>
    <col min="7" max="7" width="2.00390625" style="0" customWidth="1"/>
    <col min="8" max="8" width="1.8515625" style="0" customWidth="1"/>
    <col min="9" max="9" width="5.7109375" style="0" customWidth="1"/>
    <col min="10" max="10" width="12.140625" style="0" customWidth="1"/>
    <col min="11" max="11" width="11.00390625" style="0" customWidth="1"/>
    <col min="12" max="12" width="20.57421875" style="0" customWidth="1"/>
    <col min="13" max="13" width="13.7109375" style="55" customWidth="1"/>
    <col min="14" max="14" width="2.00390625" style="55" customWidth="1"/>
    <col min="15" max="15" width="13.7109375" style="55" customWidth="1"/>
    <col min="16" max="16" width="4.140625" style="0" customWidth="1"/>
    <col min="17" max="17" width="13.8515625" style="0" customWidth="1"/>
  </cols>
  <sheetData>
    <row r="1" spans="1:16" ht="18.75">
      <c r="A1" s="75"/>
      <c r="B1" s="76"/>
      <c r="C1" s="76"/>
      <c r="D1" s="77"/>
      <c r="E1" s="77"/>
      <c r="F1" s="77"/>
      <c r="G1" s="76"/>
      <c r="H1" s="76"/>
      <c r="I1" s="76"/>
      <c r="J1" s="76"/>
      <c r="K1" s="76"/>
      <c r="L1" s="76"/>
      <c r="M1" s="77"/>
      <c r="N1" s="77"/>
      <c r="O1" s="77"/>
      <c r="P1" s="78">
        <f>1</f>
        <v>1</v>
      </c>
    </row>
    <row r="2" ht="12.75">
      <c r="P2" s="78">
        <f aca="true" t="shared" si="0" ref="P2:P33">P1+1</f>
        <v>2</v>
      </c>
    </row>
    <row r="3" spans="1:16" s="83" customFormat="1" ht="12.75">
      <c r="A3" s="79" t="s">
        <v>97</v>
      </c>
      <c r="B3" s="80"/>
      <c r="C3" s="80"/>
      <c r="D3" s="81"/>
      <c r="E3" s="81"/>
      <c r="F3" s="81"/>
      <c r="G3" s="80"/>
      <c r="H3" s="80"/>
      <c r="I3" s="80"/>
      <c r="J3" s="80"/>
      <c r="K3" s="80"/>
      <c r="L3" s="80"/>
      <c r="M3" s="82"/>
      <c r="N3" s="82"/>
      <c r="O3" s="82"/>
      <c r="P3" s="78">
        <f t="shared" si="0"/>
        <v>3</v>
      </c>
    </row>
    <row r="4" spans="1:16" s="83" customFormat="1" ht="12.75">
      <c r="A4" s="79" t="s">
        <v>98</v>
      </c>
      <c r="B4" s="80"/>
      <c r="C4" s="80"/>
      <c r="D4" s="81"/>
      <c r="E4" s="81"/>
      <c r="F4" s="81"/>
      <c r="G4" s="80"/>
      <c r="H4" s="80"/>
      <c r="I4" s="80"/>
      <c r="J4" s="80"/>
      <c r="K4" s="80"/>
      <c r="L4" s="80"/>
      <c r="M4" s="82"/>
      <c r="N4" s="82"/>
      <c r="O4" s="82"/>
      <c r="P4" s="78">
        <f t="shared" si="0"/>
        <v>4</v>
      </c>
    </row>
    <row r="5" spans="1:16" s="83" customFormat="1" ht="12.75">
      <c r="A5" s="79" t="s">
        <v>24</v>
      </c>
      <c r="B5" s="80"/>
      <c r="C5" s="80"/>
      <c r="D5" s="81"/>
      <c r="E5" s="81"/>
      <c r="F5" s="81"/>
      <c r="G5" s="80"/>
      <c r="H5" s="80"/>
      <c r="I5" s="80"/>
      <c r="J5" s="80"/>
      <c r="K5" s="80"/>
      <c r="L5" s="80"/>
      <c r="M5" s="82"/>
      <c r="N5" s="82"/>
      <c r="O5" s="82"/>
      <c r="P5" s="78">
        <f t="shared" si="0"/>
        <v>5</v>
      </c>
    </row>
    <row r="6" spans="1:16" s="83" customFormat="1" ht="12.75">
      <c r="A6" s="84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8">
        <f t="shared" si="0"/>
        <v>6</v>
      </c>
    </row>
    <row r="7" spans="1:16" ht="12.75">
      <c r="A7" s="85"/>
      <c r="B7" s="85"/>
      <c r="C7" s="85"/>
      <c r="D7" s="86"/>
      <c r="E7" s="86"/>
      <c r="F7" s="86"/>
      <c r="G7" s="85"/>
      <c r="H7" s="85"/>
      <c r="I7" s="85"/>
      <c r="J7" s="85"/>
      <c r="K7" s="85"/>
      <c r="L7" s="87"/>
      <c r="M7" s="88"/>
      <c r="N7" s="88"/>
      <c r="O7" s="88"/>
      <c r="P7" s="78">
        <f t="shared" si="0"/>
        <v>7</v>
      </c>
    </row>
    <row r="8" spans="1:16" ht="12.75">
      <c r="A8" s="85"/>
      <c r="B8" s="85"/>
      <c r="C8" s="85"/>
      <c r="D8" s="86"/>
      <c r="E8" s="86"/>
      <c r="F8" s="86"/>
      <c r="G8" s="85"/>
      <c r="H8" s="85"/>
      <c r="I8" s="85"/>
      <c r="J8" s="85"/>
      <c r="K8" s="85"/>
      <c r="L8" s="89" t="s">
        <v>99</v>
      </c>
      <c r="M8" s="86" t="s">
        <v>99</v>
      </c>
      <c r="N8" s="86"/>
      <c r="O8" s="86"/>
      <c r="P8" s="78">
        <f t="shared" si="0"/>
        <v>8</v>
      </c>
    </row>
    <row r="9" spans="1:16" ht="12.75">
      <c r="A9" s="90" t="s">
        <v>27</v>
      </c>
      <c r="B9" s="37"/>
      <c r="C9" s="91"/>
      <c r="D9" s="92"/>
      <c r="E9" s="92"/>
      <c r="F9" s="92"/>
      <c r="G9" s="85"/>
      <c r="H9" s="85"/>
      <c r="I9" s="85"/>
      <c r="J9" s="90" t="s">
        <v>100</v>
      </c>
      <c r="K9" s="91"/>
      <c r="L9" s="91"/>
      <c r="M9" s="92"/>
      <c r="N9" s="92"/>
      <c r="O9" s="92"/>
      <c r="P9" s="78">
        <f t="shared" si="0"/>
        <v>9</v>
      </c>
    </row>
    <row r="10" spans="1:16" ht="12.75">
      <c r="A10" s="85"/>
      <c r="B10" s="85"/>
      <c r="C10" s="85"/>
      <c r="D10" s="93"/>
      <c r="E10" s="86"/>
      <c r="F10" s="93"/>
      <c r="G10" s="85"/>
      <c r="H10" s="85"/>
      <c r="I10" s="85"/>
      <c r="J10" s="85"/>
      <c r="K10" s="85"/>
      <c r="L10" s="85"/>
      <c r="M10" s="93"/>
      <c r="N10" s="86"/>
      <c r="O10" s="93"/>
      <c r="P10" s="78">
        <f t="shared" si="0"/>
        <v>10</v>
      </c>
    </row>
    <row r="11" spans="1:16" ht="12.75">
      <c r="A11" s="85"/>
      <c r="B11" s="85"/>
      <c r="C11" s="85"/>
      <c r="D11" s="95" t="s">
        <v>101</v>
      </c>
      <c r="E11" s="95"/>
      <c r="F11" s="95" t="s">
        <v>152</v>
      </c>
      <c r="G11" s="94"/>
      <c r="I11" s="94"/>
      <c r="J11" s="85"/>
      <c r="K11" s="85"/>
      <c r="L11" s="85"/>
      <c r="M11" s="95" t="s">
        <v>101</v>
      </c>
      <c r="N11" s="95"/>
      <c r="O11" s="95" t="s">
        <v>152</v>
      </c>
      <c r="P11" s="78">
        <f t="shared" si="0"/>
        <v>11</v>
      </c>
    </row>
    <row r="12" spans="1:16" ht="12.75">
      <c r="A12" s="85"/>
      <c r="B12" s="85"/>
      <c r="C12" s="85"/>
      <c r="D12" s="96">
        <v>2007</v>
      </c>
      <c r="E12" s="97"/>
      <c r="F12" s="96">
        <v>2006</v>
      </c>
      <c r="G12" s="99"/>
      <c r="H12" s="94"/>
      <c r="I12" s="98"/>
      <c r="J12" s="85"/>
      <c r="K12" s="85"/>
      <c r="L12" s="85"/>
      <c r="M12" s="96">
        <v>2007</v>
      </c>
      <c r="N12" s="97"/>
      <c r="O12" s="96">
        <v>2006</v>
      </c>
      <c r="P12" s="78">
        <f t="shared" si="0"/>
        <v>12</v>
      </c>
    </row>
    <row r="13" spans="4:16" ht="12.75">
      <c r="D13" s="100"/>
      <c r="E13" s="100"/>
      <c r="F13" s="100"/>
      <c r="G13" s="85"/>
      <c r="H13" s="101"/>
      <c r="I13" s="85"/>
      <c r="P13" s="78">
        <f t="shared" si="0"/>
        <v>13</v>
      </c>
    </row>
    <row r="14" spans="1:16" ht="15">
      <c r="A14" s="102" t="s">
        <v>102</v>
      </c>
      <c r="B14" s="102"/>
      <c r="C14" s="103"/>
      <c r="D14" s="86"/>
      <c r="E14" s="86"/>
      <c r="F14" s="86"/>
      <c r="G14" s="85"/>
      <c r="H14" s="101"/>
      <c r="I14" s="85"/>
      <c r="J14" s="102" t="s">
        <v>103</v>
      </c>
      <c r="K14" s="104"/>
      <c r="L14" s="104"/>
      <c r="M14" s="86"/>
      <c r="N14" s="86"/>
      <c r="O14" s="86"/>
      <c r="P14" s="78">
        <f t="shared" si="0"/>
        <v>14</v>
      </c>
    </row>
    <row r="15" spans="1:16" ht="15">
      <c r="A15" s="102" t="s">
        <v>104</v>
      </c>
      <c r="B15" s="102"/>
      <c r="C15" s="103"/>
      <c r="D15" s="106">
        <v>660.5669300000001</v>
      </c>
      <c r="E15" s="106"/>
      <c r="F15" s="106">
        <v>1983.03766</v>
      </c>
      <c r="G15" s="86"/>
      <c r="H15" s="107"/>
      <c r="I15" s="85"/>
      <c r="J15" s="102" t="s">
        <v>105</v>
      </c>
      <c r="K15" s="104"/>
      <c r="L15" s="104"/>
      <c r="M15" s="106">
        <v>24507.57384</v>
      </c>
      <c r="N15" s="106"/>
      <c r="O15" s="106">
        <v>42158.927520000005</v>
      </c>
      <c r="P15" s="78">
        <f t="shared" si="0"/>
        <v>15</v>
      </c>
    </row>
    <row r="16" spans="1:16" ht="15">
      <c r="A16" s="102" t="s">
        <v>106</v>
      </c>
      <c r="B16" s="102"/>
      <c r="C16" s="103"/>
      <c r="D16" s="108">
        <v>32708.7198</v>
      </c>
      <c r="E16" s="108"/>
      <c r="F16" s="108">
        <v>35150.74734999999</v>
      </c>
      <c r="G16" s="110"/>
      <c r="H16" s="111"/>
      <c r="I16" s="112"/>
      <c r="J16" s="102" t="s">
        <v>107</v>
      </c>
      <c r="K16" s="85"/>
      <c r="L16" s="85"/>
      <c r="M16" s="108">
        <v>0</v>
      </c>
      <c r="N16" s="108"/>
      <c r="O16" s="108">
        <v>0</v>
      </c>
      <c r="P16" s="78">
        <f t="shared" si="0"/>
        <v>16</v>
      </c>
    </row>
    <row r="17" spans="1:16" ht="15">
      <c r="A17" s="102" t="s">
        <v>108</v>
      </c>
      <c r="B17" s="102"/>
      <c r="C17" s="103"/>
      <c r="D17" s="108">
        <v>9625.34808</v>
      </c>
      <c r="E17" s="108"/>
      <c r="F17" s="108">
        <v>31689.504</v>
      </c>
      <c r="G17" s="109" t="s">
        <v>99</v>
      </c>
      <c r="H17" s="111"/>
      <c r="I17" s="104"/>
      <c r="J17" s="102" t="s">
        <v>109</v>
      </c>
      <c r="M17" s="108">
        <v>11571.90958</v>
      </c>
      <c r="N17" s="108"/>
      <c r="O17" s="108">
        <v>15046.76333</v>
      </c>
      <c r="P17" s="78">
        <f t="shared" si="0"/>
        <v>17</v>
      </c>
    </row>
    <row r="18" spans="1:16" ht="15">
      <c r="A18" s="102" t="s">
        <v>110</v>
      </c>
      <c r="B18" s="102"/>
      <c r="C18" s="103"/>
      <c r="D18" s="108">
        <v>22.314379999999996</v>
      </c>
      <c r="E18" s="108"/>
      <c r="F18" s="108">
        <v>2.8029699999999997</v>
      </c>
      <c r="G18" s="109"/>
      <c r="H18" s="111"/>
      <c r="I18" s="104"/>
      <c r="J18" s="102" t="s">
        <v>111</v>
      </c>
      <c r="K18" s="85"/>
      <c r="L18" s="85"/>
      <c r="M18" s="108">
        <v>7953.490589999999</v>
      </c>
      <c r="N18" s="108"/>
      <c r="O18" s="108">
        <v>23609.85853</v>
      </c>
      <c r="P18" s="78">
        <f t="shared" si="0"/>
        <v>18</v>
      </c>
    </row>
    <row r="19" spans="1:16" ht="15">
      <c r="A19" s="102" t="s">
        <v>112</v>
      </c>
      <c r="B19" s="102"/>
      <c r="C19" s="103"/>
      <c r="D19" s="108">
        <v>0</v>
      </c>
      <c r="E19" s="108"/>
      <c r="F19" s="108">
        <v>0</v>
      </c>
      <c r="G19" s="109"/>
      <c r="H19" s="111"/>
      <c r="I19" s="104"/>
      <c r="J19" s="102" t="s">
        <v>113</v>
      </c>
      <c r="K19" s="104"/>
      <c r="L19" s="104"/>
      <c r="M19" s="108">
        <v>10193.32926</v>
      </c>
      <c r="N19" s="108"/>
      <c r="O19" s="108">
        <v>11549.38524</v>
      </c>
      <c r="P19" s="78">
        <f t="shared" si="0"/>
        <v>19</v>
      </c>
    </row>
    <row r="20" spans="1:16" ht="15">
      <c r="A20" s="102" t="s">
        <v>114</v>
      </c>
      <c r="B20" s="102"/>
      <c r="C20" s="103"/>
      <c r="D20" s="108">
        <v>903.29102</v>
      </c>
      <c r="E20" s="100"/>
      <c r="F20" s="108">
        <v>763.67561</v>
      </c>
      <c r="G20" s="109"/>
      <c r="H20" s="111"/>
      <c r="I20" s="104"/>
      <c r="J20" s="102" t="s">
        <v>115</v>
      </c>
      <c r="M20" s="108">
        <v>5747.51663</v>
      </c>
      <c r="N20" s="108"/>
      <c r="O20" s="108">
        <v>9288.999380000001</v>
      </c>
      <c r="P20" s="78">
        <f t="shared" si="0"/>
        <v>20</v>
      </c>
    </row>
    <row r="21" spans="1:16" ht="15">
      <c r="A21" s="102" t="s">
        <v>116</v>
      </c>
      <c r="B21" s="102"/>
      <c r="C21" s="103"/>
      <c r="D21" s="108">
        <v>652.22289</v>
      </c>
      <c r="E21" s="108"/>
      <c r="F21" s="108">
        <v>1291.0938899999999</v>
      </c>
      <c r="G21" s="109"/>
      <c r="H21" s="111"/>
      <c r="I21" s="104"/>
      <c r="J21" s="102" t="s">
        <v>117</v>
      </c>
      <c r="K21" s="104"/>
      <c r="L21" s="104"/>
      <c r="M21" s="108">
        <v>8627.969710000001</v>
      </c>
      <c r="N21" s="108"/>
      <c r="O21" s="108">
        <v>11379.23831</v>
      </c>
      <c r="P21" s="78">
        <f t="shared" si="0"/>
        <v>21</v>
      </c>
    </row>
    <row r="22" spans="1:16" ht="15">
      <c r="A22" s="102" t="s">
        <v>118</v>
      </c>
      <c r="B22" s="102"/>
      <c r="C22" s="103"/>
      <c r="D22" s="108">
        <v>47231.49721</v>
      </c>
      <c r="E22" s="108"/>
      <c r="F22" s="108">
        <v>59275.39797</v>
      </c>
      <c r="G22" s="109"/>
      <c r="H22" s="111"/>
      <c r="I22" s="104"/>
      <c r="J22" s="102" t="s">
        <v>119</v>
      </c>
      <c r="M22" s="108">
        <v>1703.1555700000001</v>
      </c>
      <c r="N22" s="108"/>
      <c r="O22" s="108">
        <v>0</v>
      </c>
      <c r="P22" s="78">
        <f t="shared" si="0"/>
        <v>22</v>
      </c>
    </row>
    <row r="23" spans="1:16" ht="15">
      <c r="A23" s="102" t="s">
        <v>120</v>
      </c>
      <c r="B23" s="102"/>
      <c r="C23" s="103"/>
      <c r="D23" s="108">
        <v>0</v>
      </c>
      <c r="E23" s="108"/>
      <c r="F23" s="108">
        <v>0</v>
      </c>
      <c r="G23" s="109"/>
      <c r="H23" s="111"/>
      <c r="I23" s="104"/>
      <c r="J23" s="102" t="s">
        <v>173</v>
      </c>
      <c r="K23" s="104"/>
      <c r="L23" s="104"/>
      <c r="M23" s="108">
        <v>0</v>
      </c>
      <c r="N23" s="108"/>
      <c r="O23" s="108">
        <v>0</v>
      </c>
      <c r="P23" s="78">
        <f t="shared" si="0"/>
        <v>23</v>
      </c>
    </row>
    <row r="24" spans="1:16" ht="15">
      <c r="A24" s="102" t="s">
        <v>122</v>
      </c>
      <c r="B24" s="102"/>
      <c r="C24" s="103"/>
      <c r="D24" s="108">
        <v>0</v>
      </c>
      <c r="E24" s="108"/>
      <c r="F24" s="108">
        <v>0</v>
      </c>
      <c r="G24" s="109"/>
      <c r="H24" s="111"/>
      <c r="I24" s="104"/>
      <c r="J24" s="102" t="s">
        <v>121</v>
      </c>
      <c r="K24" s="85"/>
      <c r="L24" s="85"/>
      <c r="M24" s="108">
        <v>614.19474</v>
      </c>
      <c r="N24" s="108"/>
      <c r="O24" s="108">
        <v>671.14485</v>
      </c>
      <c r="P24" s="78">
        <f t="shared" si="0"/>
        <v>24</v>
      </c>
    </row>
    <row r="25" spans="1:16" ht="15">
      <c r="A25" s="102" t="s">
        <v>124</v>
      </c>
      <c r="B25" s="102"/>
      <c r="C25" s="103"/>
      <c r="D25" s="113">
        <v>11682.470790000001</v>
      </c>
      <c r="E25" s="114"/>
      <c r="F25" s="113">
        <v>5756.35187</v>
      </c>
      <c r="G25" s="110"/>
      <c r="H25" s="111"/>
      <c r="I25" s="104"/>
      <c r="J25" s="102" t="s">
        <v>123</v>
      </c>
      <c r="K25" s="104"/>
      <c r="L25" s="104"/>
      <c r="M25" s="108">
        <v>353.45951</v>
      </c>
      <c r="N25" s="108"/>
      <c r="O25" s="108">
        <v>359.09237</v>
      </c>
      <c r="P25" s="78">
        <f t="shared" si="0"/>
        <v>25</v>
      </c>
    </row>
    <row r="26" spans="1:16" ht="15">
      <c r="A26" s="103"/>
      <c r="B26" s="103"/>
      <c r="C26" s="103"/>
      <c r="D26" s="116">
        <v>103486.4311</v>
      </c>
      <c r="E26" s="114"/>
      <c r="F26" s="116">
        <v>135912.61132000003</v>
      </c>
      <c r="G26" s="109"/>
      <c r="H26" s="111"/>
      <c r="I26" s="117"/>
      <c r="J26" s="102" t="s">
        <v>125</v>
      </c>
      <c r="M26" s="108">
        <v>0</v>
      </c>
      <c r="N26" s="108"/>
      <c r="O26" s="108">
        <v>0</v>
      </c>
      <c r="P26" s="78">
        <f t="shared" si="0"/>
        <v>26</v>
      </c>
    </row>
    <row r="27" spans="7:16" ht="12.75">
      <c r="G27" s="109"/>
      <c r="H27" s="111"/>
      <c r="I27" s="104"/>
      <c r="J27" s="102" t="s">
        <v>126</v>
      </c>
      <c r="M27" s="108">
        <v>21.364759999999997</v>
      </c>
      <c r="N27" s="108"/>
      <c r="O27" s="108">
        <v>30.680919999999997</v>
      </c>
      <c r="P27" s="78">
        <f t="shared" si="0"/>
        <v>27</v>
      </c>
    </row>
    <row r="28" spans="7:16" ht="12.75">
      <c r="G28" s="115"/>
      <c r="H28" s="111"/>
      <c r="I28" s="104"/>
      <c r="J28" s="102" t="s">
        <v>127</v>
      </c>
      <c r="K28" s="85"/>
      <c r="L28" s="85"/>
      <c r="M28" s="108">
        <v>8069.06614</v>
      </c>
      <c r="N28" s="108"/>
      <c r="O28" s="108">
        <v>823.1007</v>
      </c>
      <c r="P28" s="78">
        <f t="shared" si="0"/>
        <v>28</v>
      </c>
    </row>
    <row r="29" spans="7:16" ht="12.75">
      <c r="G29" s="115"/>
      <c r="H29" s="115"/>
      <c r="I29" s="104"/>
      <c r="J29" s="102"/>
      <c r="M29" s="118">
        <v>79363.03033000001</v>
      </c>
      <c r="N29" s="108"/>
      <c r="O29" s="118">
        <v>114917.19115</v>
      </c>
      <c r="P29" s="78">
        <f t="shared" si="0"/>
        <v>29</v>
      </c>
    </row>
    <row r="30" spans="8:16" ht="12.75">
      <c r="H30" s="33"/>
      <c r="I30" s="104"/>
      <c r="J30" s="102"/>
      <c r="M30" s="108"/>
      <c r="N30" s="108"/>
      <c r="O30" s="108"/>
      <c r="P30" s="78">
        <f t="shared" si="0"/>
        <v>30</v>
      </c>
    </row>
    <row r="31" spans="1:16" ht="12.75">
      <c r="A31" s="102" t="s">
        <v>128</v>
      </c>
      <c r="B31" s="102"/>
      <c r="C31" s="102"/>
      <c r="D31" s="100"/>
      <c r="E31" s="100"/>
      <c r="F31" s="100"/>
      <c r="H31" s="33"/>
      <c r="I31" s="104"/>
      <c r="J31" s="102"/>
      <c r="M31" s="108"/>
      <c r="N31" s="108"/>
      <c r="O31" s="108"/>
      <c r="P31" s="78">
        <f t="shared" si="0"/>
        <v>31</v>
      </c>
    </row>
    <row r="32" spans="1:16" ht="12.75">
      <c r="A32" s="102" t="s">
        <v>129</v>
      </c>
      <c r="B32" s="102"/>
      <c r="C32" s="102"/>
      <c r="D32" s="108">
        <v>462068.94598</v>
      </c>
      <c r="E32" s="108"/>
      <c r="F32" s="108">
        <v>447671.76626</v>
      </c>
      <c r="H32" s="33"/>
      <c r="I32" s="104"/>
      <c r="J32" s="102" t="s">
        <v>130</v>
      </c>
      <c r="K32" s="104"/>
      <c r="L32" s="104"/>
      <c r="M32" s="108"/>
      <c r="N32" s="108"/>
      <c r="O32" s="108"/>
      <c r="P32" s="78">
        <f t="shared" si="0"/>
        <v>32</v>
      </c>
    </row>
    <row r="33" spans="1:16" ht="12.75">
      <c r="A33" s="102" t="s">
        <v>131</v>
      </c>
      <c r="B33" s="102"/>
      <c r="C33" s="102"/>
      <c r="D33" s="100"/>
      <c r="E33" s="100"/>
      <c r="F33" s="100"/>
      <c r="G33" s="104"/>
      <c r="H33" s="119"/>
      <c r="I33" s="104"/>
      <c r="J33" s="102" t="s">
        <v>132</v>
      </c>
      <c r="K33" s="104"/>
      <c r="L33" s="104"/>
      <c r="M33" s="108">
        <v>42631.65579</v>
      </c>
      <c r="N33" s="108"/>
      <c r="O33" s="108">
        <v>41391.66979</v>
      </c>
      <c r="P33" s="78">
        <f t="shared" si="0"/>
        <v>33</v>
      </c>
    </row>
    <row r="34" spans="1:16" ht="12.75">
      <c r="A34" s="102" t="s">
        <v>133</v>
      </c>
      <c r="B34" s="102"/>
      <c r="C34" s="102"/>
      <c r="D34" s="116">
        <v>139202.88576</v>
      </c>
      <c r="E34" s="114"/>
      <c r="F34" s="116">
        <v>135674.49409999998</v>
      </c>
      <c r="G34" s="109" t="s">
        <v>99</v>
      </c>
      <c r="H34" s="115"/>
      <c r="I34" s="104"/>
      <c r="J34" s="102" t="s">
        <v>134</v>
      </c>
      <c r="M34" s="108">
        <v>75927.53675</v>
      </c>
      <c r="N34" s="108"/>
      <c r="O34" s="108">
        <v>73055.73408</v>
      </c>
      <c r="P34" s="78">
        <f aca="true" t="shared" si="1" ref="P34:P52">P33+1</f>
        <v>34</v>
      </c>
    </row>
    <row r="35" spans="1:16" ht="12.75">
      <c r="A35" s="102" t="s">
        <v>99</v>
      </c>
      <c r="B35" s="102"/>
      <c r="C35" s="102"/>
      <c r="D35" s="116">
        <v>322866.06022</v>
      </c>
      <c r="E35" s="114"/>
      <c r="F35" s="116">
        <v>311997.27216000005</v>
      </c>
      <c r="G35" s="109"/>
      <c r="H35" s="115"/>
      <c r="I35" s="104"/>
      <c r="J35" s="102" t="s">
        <v>135</v>
      </c>
      <c r="M35" s="108">
        <v>2917.5739</v>
      </c>
      <c r="N35" s="108"/>
      <c r="O35" s="108">
        <v>2713.9339</v>
      </c>
      <c r="P35" s="78">
        <f t="shared" si="1"/>
        <v>35</v>
      </c>
    </row>
    <row r="36" spans="1:16" ht="12.75">
      <c r="A36" s="102"/>
      <c r="B36" s="102"/>
      <c r="C36" s="102"/>
      <c r="D36" s="100"/>
      <c r="E36" s="100"/>
      <c r="F36" s="100"/>
      <c r="G36" s="115"/>
      <c r="H36" s="115"/>
      <c r="I36" s="104"/>
      <c r="J36" s="102" t="s">
        <v>136</v>
      </c>
      <c r="K36" s="104"/>
      <c r="L36" s="104"/>
      <c r="M36" s="108">
        <v>6971.34407</v>
      </c>
      <c r="N36" s="108"/>
      <c r="O36" s="108">
        <v>6389.56441</v>
      </c>
      <c r="P36" s="78">
        <f t="shared" si="1"/>
        <v>36</v>
      </c>
    </row>
    <row r="37" spans="1:16" ht="12.75">
      <c r="A37" s="102"/>
      <c r="B37" s="102"/>
      <c r="C37" s="102"/>
      <c r="D37" s="100"/>
      <c r="E37" s="100"/>
      <c r="F37" s="100"/>
      <c r="G37" s="115"/>
      <c r="H37" s="115"/>
      <c r="I37" s="104"/>
      <c r="J37" s="102"/>
      <c r="K37" s="104"/>
      <c r="L37" s="104"/>
      <c r="M37" s="118">
        <v>128448.11051</v>
      </c>
      <c r="N37" s="108"/>
      <c r="O37" s="118">
        <v>123550.90218</v>
      </c>
      <c r="P37" s="78">
        <f t="shared" si="1"/>
        <v>37</v>
      </c>
    </row>
    <row r="38" spans="1:16" ht="12.75">
      <c r="A38" s="102"/>
      <c r="B38" s="102"/>
      <c r="C38" s="102"/>
      <c r="D38" s="100"/>
      <c r="E38" s="100"/>
      <c r="F38" s="100"/>
      <c r="H38" s="33"/>
      <c r="I38" s="104"/>
      <c r="J38" s="102"/>
      <c r="M38" s="108"/>
      <c r="N38" s="108"/>
      <c r="O38" s="108"/>
      <c r="P38" s="78">
        <f t="shared" si="1"/>
        <v>38</v>
      </c>
    </row>
    <row r="39" spans="1:16" ht="12.75">
      <c r="A39" s="102" t="s">
        <v>137</v>
      </c>
      <c r="B39" s="102"/>
      <c r="C39" s="102"/>
      <c r="D39" s="100"/>
      <c r="E39" s="100"/>
      <c r="F39" s="100"/>
      <c r="H39" s="33"/>
      <c r="I39" s="104"/>
      <c r="J39" s="102"/>
      <c r="M39" s="108"/>
      <c r="N39" s="108"/>
      <c r="O39" s="108"/>
      <c r="P39" s="78">
        <f t="shared" si="1"/>
        <v>39</v>
      </c>
    </row>
    <row r="40" spans="1:16" ht="12.75">
      <c r="A40" s="102" t="s">
        <v>138</v>
      </c>
      <c r="B40" s="102"/>
      <c r="C40" s="102"/>
      <c r="D40" s="114">
        <v>1598.62959</v>
      </c>
      <c r="E40" s="114"/>
      <c r="F40" s="114">
        <v>1621.6403500000001</v>
      </c>
      <c r="G40" s="105"/>
      <c r="H40" s="120"/>
      <c r="I40" s="104"/>
      <c r="J40" s="102" t="s">
        <v>139</v>
      </c>
      <c r="M40" s="113">
        <v>237419.02077</v>
      </c>
      <c r="N40" s="108"/>
      <c r="O40" s="113">
        <v>231820.92691</v>
      </c>
      <c r="P40" s="78">
        <f t="shared" si="1"/>
        <v>40</v>
      </c>
    </row>
    <row r="41" spans="1:16" ht="12.75">
      <c r="A41" s="121" t="s">
        <v>140</v>
      </c>
      <c r="B41" s="102"/>
      <c r="C41" s="102"/>
      <c r="D41" s="122">
        <v>199456.78154</v>
      </c>
      <c r="E41" s="122"/>
      <c r="F41" s="122">
        <v>199456.78154</v>
      </c>
      <c r="G41" s="104"/>
      <c r="H41" s="119"/>
      <c r="I41" s="85"/>
      <c r="J41" s="102"/>
      <c r="M41" s="108"/>
      <c r="N41" s="108"/>
      <c r="O41" s="108"/>
      <c r="P41" s="78">
        <f t="shared" si="1"/>
        <v>41</v>
      </c>
    </row>
    <row r="42" spans="1:16" ht="12.75">
      <c r="A42" s="121" t="s">
        <v>141</v>
      </c>
      <c r="B42" s="102"/>
      <c r="C42" s="102"/>
      <c r="D42" s="123">
        <v>2808.8696099999997</v>
      </c>
      <c r="E42" s="122"/>
      <c r="F42" s="123">
        <v>2691.21814</v>
      </c>
      <c r="G42" s="109"/>
      <c r="H42" s="115"/>
      <c r="I42" s="85"/>
      <c r="J42" s="102"/>
      <c r="M42" s="108"/>
      <c r="N42" s="108"/>
      <c r="O42" s="108"/>
      <c r="P42" s="78">
        <f t="shared" si="1"/>
        <v>42</v>
      </c>
    </row>
    <row r="43" spans="1:16" ht="12.75">
      <c r="A43" s="121"/>
      <c r="B43" s="102"/>
      <c r="C43" s="102"/>
      <c r="D43" s="124">
        <v>203864.28074</v>
      </c>
      <c r="E43" s="122"/>
      <c r="F43" s="124">
        <v>203769.64003</v>
      </c>
      <c r="G43" s="115"/>
      <c r="H43" s="115"/>
      <c r="I43" s="104"/>
      <c r="J43" s="102" t="s">
        <v>142</v>
      </c>
      <c r="K43" s="85"/>
      <c r="L43" s="85"/>
      <c r="M43" s="108"/>
      <c r="N43" s="108"/>
      <c r="O43" s="108"/>
      <c r="P43" s="78">
        <f t="shared" si="1"/>
        <v>43</v>
      </c>
    </row>
    <row r="44" spans="1:16" ht="12.75">
      <c r="A44" s="102"/>
      <c r="B44" s="102"/>
      <c r="C44" s="102"/>
      <c r="D44" s="100"/>
      <c r="E44" s="100"/>
      <c r="F44" s="100"/>
      <c r="G44" s="115"/>
      <c r="H44" s="115"/>
      <c r="I44" s="104"/>
      <c r="J44" s="102" t="s">
        <v>143</v>
      </c>
      <c r="K44" s="85"/>
      <c r="L44" s="85"/>
      <c r="M44" s="108">
        <v>115000</v>
      </c>
      <c r="N44" s="108"/>
      <c r="O44" s="108">
        <v>115000</v>
      </c>
      <c r="P44" s="78">
        <f t="shared" si="1"/>
        <v>44</v>
      </c>
    </row>
    <row r="45" spans="1:16" ht="12.75">
      <c r="A45" s="102"/>
      <c r="B45" s="102"/>
      <c r="C45" s="102"/>
      <c r="D45" s="100"/>
      <c r="E45" s="100"/>
      <c r="F45" s="100"/>
      <c r="G45" s="115"/>
      <c r="H45" s="115"/>
      <c r="I45" s="104"/>
      <c r="J45" s="102" t="s">
        <v>144</v>
      </c>
      <c r="K45" s="85"/>
      <c r="L45" s="85"/>
      <c r="M45" s="113">
        <v>-23787.79317</v>
      </c>
      <c r="N45" s="108"/>
      <c r="O45" s="113">
        <v>-26403.56179</v>
      </c>
      <c r="P45" s="78">
        <f t="shared" si="1"/>
        <v>45</v>
      </c>
    </row>
    <row r="46" spans="1:16" ht="12.75">
      <c r="A46" s="102" t="s">
        <v>145</v>
      </c>
      <c r="B46" s="102"/>
      <c r="C46" s="102"/>
      <c r="D46" s="100"/>
      <c r="E46" s="100"/>
      <c r="F46" s="100"/>
      <c r="G46" s="109"/>
      <c r="H46" s="115"/>
      <c r="I46" s="104"/>
      <c r="J46" s="102" t="s">
        <v>146</v>
      </c>
      <c r="K46" s="104"/>
      <c r="L46" s="104"/>
      <c r="M46" s="108">
        <v>91212.20683</v>
      </c>
      <c r="N46" s="108"/>
      <c r="O46" s="108">
        <v>88596.43821</v>
      </c>
      <c r="P46" s="78">
        <f t="shared" si="1"/>
        <v>46</v>
      </c>
    </row>
    <row r="47" spans="1:16" ht="12.75">
      <c r="A47" s="102" t="s">
        <v>136</v>
      </c>
      <c r="B47" s="102"/>
      <c r="C47" s="102"/>
      <c r="D47" s="114">
        <v>2334.20622</v>
      </c>
      <c r="E47" s="114"/>
      <c r="F47" s="114">
        <v>2599.84767</v>
      </c>
      <c r="G47" s="55"/>
      <c r="H47" s="42"/>
      <c r="I47" s="104"/>
      <c r="J47" s="102" t="s">
        <v>147</v>
      </c>
      <c r="M47" s="108"/>
      <c r="N47" s="108"/>
      <c r="O47" s="108"/>
      <c r="P47" s="78">
        <f t="shared" si="1"/>
        <v>47</v>
      </c>
    </row>
    <row r="48" spans="1:16" ht="12.75">
      <c r="A48" s="102" t="s">
        <v>148</v>
      </c>
      <c r="B48" s="102"/>
      <c r="C48" s="102"/>
      <c r="D48" s="114">
        <v>12225.699279999999</v>
      </c>
      <c r="E48" s="114"/>
      <c r="F48" s="114">
        <v>12838.58705</v>
      </c>
      <c r="G48" s="115"/>
      <c r="H48" s="115"/>
      <c r="I48" s="104"/>
      <c r="J48" s="102" t="s">
        <v>149</v>
      </c>
      <c r="K48" s="104"/>
      <c r="L48" s="104"/>
      <c r="M48" s="108">
        <v>108334.30912</v>
      </c>
      <c r="N48" s="108"/>
      <c r="O48" s="108">
        <v>108232.49978</v>
      </c>
      <c r="P48" s="78">
        <f t="shared" si="1"/>
        <v>48</v>
      </c>
    </row>
    <row r="49" spans="1:16" ht="12.75">
      <c r="A49" s="102" t="s">
        <v>99</v>
      </c>
      <c r="B49" s="102"/>
      <c r="C49" s="102"/>
      <c r="D49" s="118">
        <v>14559.905499999999</v>
      </c>
      <c r="E49" s="114"/>
      <c r="F49" s="118">
        <v>15438.434720000001</v>
      </c>
      <c r="G49" s="119" t="s">
        <v>99</v>
      </c>
      <c r="H49" s="115"/>
      <c r="I49" s="104"/>
      <c r="J49" s="102"/>
      <c r="K49" s="104"/>
      <c r="L49" s="104"/>
      <c r="M49" s="118">
        <v>199546.51595</v>
      </c>
      <c r="N49" s="108"/>
      <c r="O49" s="118">
        <v>196829.43799</v>
      </c>
      <c r="P49" s="78">
        <f t="shared" si="1"/>
        <v>49</v>
      </c>
    </row>
    <row r="50" spans="1:16" ht="12.75">
      <c r="A50" s="102"/>
      <c r="B50" s="102"/>
      <c r="C50" s="102"/>
      <c r="D50" s="100"/>
      <c r="E50" s="100"/>
      <c r="F50" s="100"/>
      <c r="G50" s="115"/>
      <c r="H50" s="125"/>
      <c r="I50" s="104"/>
      <c r="J50" s="102"/>
      <c r="M50" s="86"/>
      <c r="N50" s="86"/>
      <c r="O50" s="86"/>
      <c r="P50" s="78">
        <f t="shared" si="1"/>
        <v>50</v>
      </c>
    </row>
    <row r="51" spans="1:16" ht="12.75">
      <c r="A51" s="102"/>
      <c r="B51" s="102"/>
      <c r="C51" s="102"/>
      <c r="D51" s="100"/>
      <c r="E51" s="100"/>
      <c r="F51" s="100"/>
      <c r="G51" s="115"/>
      <c r="H51" s="115"/>
      <c r="I51" s="104"/>
      <c r="J51" s="102"/>
      <c r="M51" s="86"/>
      <c r="N51" s="86"/>
      <c r="O51" s="86"/>
      <c r="P51" s="78">
        <f t="shared" si="1"/>
        <v>51</v>
      </c>
    </row>
    <row r="52" spans="1:16" ht="13.5" thickBot="1">
      <c r="A52" s="102" t="s">
        <v>150</v>
      </c>
      <c r="B52" s="102"/>
      <c r="C52" s="102"/>
      <c r="D52" s="126">
        <v>644776.67756</v>
      </c>
      <c r="E52" s="127"/>
      <c r="F52" s="126">
        <v>667118.4582300001</v>
      </c>
      <c r="J52" s="102" t="s">
        <v>151</v>
      </c>
      <c r="M52" s="126">
        <v>644776.67756</v>
      </c>
      <c r="N52" s="126"/>
      <c r="O52" s="126">
        <v>667118.45823</v>
      </c>
      <c r="P52" s="78">
        <f t="shared" si="1"/>
        <v>52</v>
      </c>
    </row>
    <row r="53" spans="1:16" ht="13.5" thickTop="1">
      <c r="A53" s="102"/>
      <c r="B53" s="102"/>
      <c r="C53" s="102"/>
      <c r="D53" s="100"/>
      <c r="E53" s="100"/>
      <c r="F53" s="100"/>
      <c r="J53" s="102"/>
      <c r="M53" s="86"/>
      <c r="N53" s="86"/>
      <c r="O53" s="86"/>
      <c r="P53" s="78"/>
    </row>
    <row r="54" spans="1:16" ht="12.75">
      <c r="A54" s="102"/>
      <c r="B54" s="102"/>
      <c r="C54" s="102"/>
      <c r="D54" s="100"/>
      <c r="E54" s="100"/>
      <c r="F54" s="100"/>
      <c r="G54" s="105"/>
      <c r="H54" s="120"/>
      <c r="I54" s="85"/>
      <c r="J54" s="102"/>
      <c r="P54" s="78"/>
    </row>
    <row r="55" spans="1:16" ht="12.75">
      <c r="A55" s="102"/>
      <c r="B55" s="102"/>
      <c r="C55" s="102"/>
      <c r="D55" s="100"/>
      <c r="E55" s="100"/>
      <c r="F55" s="100"/>
      <c r="H55" s="33"/>
      <c r="I55" s="104"/>
      <c r="J55" s="102"/>
      <c r="P55" s="78"/>
    </row>
    <row r="56" spans="1:16" ht="12.75">
      <c r="A56" s="102"/>
      <c r="B56" s="102"/>
      <c r="C56" s="102"/>
      <c r="D56" s="100"/>
      <c r="E56" s="100"/>
      <c r="F56" s="100"/>
      <c r="G56" s="73"/>
      <c r="H56" s="39"/>
      <c r="J56" s="102"/>
      <c r="P56" s="78"/>
    </row>
    <row r="57" spans="8:16" ht="12.75">
      <c r="H57" s="33"/>
      <c r="J57" s="102"/>
      <c r="P57" s="78"/>
    </row>
    <row r="58" spans="8:16" ht="12.75">
      <c r="H58" s="33"/>
      <c r="P58" s="78"/>
    </row>
    <row r="59" spans="8:16" ht="12.75">
      <c r="H59" s="33"/>
      <c r="P59" s="78"/>
    </row>
    <row r="60" spans="8:16" ht="12.75">
      <c r="H60" s="33"/>
      <c r="P60" s="78"/>
    </row>
    <row r="61" ht="12.75">
      <c r="P61" s="78"/>
    </row>
    <row r="62" ht="12.75">
      <c r="P62" s="78"/>
    </row>
    <row r="63" ht="12.75">
      <c r="P63" s="78"/>
    </row>
  </sheetData>
  <printOptions/>
  <pageMargins left="0.75" right="0.75" top="1" bottom="1" header="0.5" footer="0.5"/>
  <pageSetup horizontalDpi="600" verticalDpi="600" orientation="portrait" scale="58" r:id="rId1"/>
  <headerFooter alignWithMargins="0">
    <oddHeader>&amp;R&amp;"Arial,Bold"Case No. 07-___-GA-AIS
Applicants' Exhibit B
Page 2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Y97"/>
  <sheetViews>
    <sheetView workbookViewId="0" topLeftCell="A1">
      <selection activeCell="A1" sqref="A1"/>
    </sheetView>
  </sheetViews>
  <sheetFormatPr defaultColWidth="9.140625" defaultRowHeight="12.75"/>
  <cols>
    <col min="1" max="2" width="3.140625" style="0" customWidth="1"/>
    <col min="3" max="3" width="32.8515625" style="0" customWidth="1"/>
    <col min="4" max="4" width="2.57421875" style="0" customWidth="1"/>
    <col min="5" max="5" width="12.7109375" style="0" customWidth="1"/>
    <col min="6" max="6" width="5.57421875" style="0" customWidth="1"/>
    <col min="7" max="7" width="12.8515625" style="0" customWidth="1"/>
    <col min="8" max="8" width="1.8515625" style="0" customWidth="1"/>
    <col min="9" max="9" width="4.00390625" style="0" bestFit="1" customWidth="1"/>
    <col min="13" max="13" width="10.140625" style="0" hidden="1" customWidth="1"/>
    <col min="14" max="14" width="1.7109375" style="0" hidden="1" customWidth="1"/>
    <col min="15" max="15" width="0" style="0" hidden="1" customWidth="1"/>
    <col min="16" max="16" width="1.7109375" style="0" hidden="1" customWidth="1"/>
    <col min="17" max="17" width="9.7109375" style="0" hidden="1" customWidth="1"/>
    <col min="18" max="18" width="1.7109375" style="0" hidden="1" customWidth="1"/>
    <col min="19" max="19" width="9.7109375" style="0" hidden="1" customWidth="1"/>
    <col min="20" max="20" width="1.7109375" style="0" hidden="1" customWidth="1"/>
    <col min="21" max="25" width="0" style="0" hidden="1" customWidth="1"/>
  </cols>
  <sheetData>
    <row r="3" spans="1:9" ht="12.75">
      <c r="A3" s="194" t="s">
        <v>22</v>
      </c>
      <c r="B3" s="194"/>
      <c r="C3" s="194"/>
      <c r="D3" s="194"/>
      <c r="E3" s="194"/>
      <c r="F3" s="194"/>
      <c r="G3" s="194"/>
      <c r="H3" s="9"/>
      <c r="I3" s="61">
        <v>1</v>
      </c>
    </row>
    <row r="4" spans="1:9" ht="12.75">
      <c r="A4" s="194" t="s">
        <v>73</v>
      </c>
      <c r="B4" s="194"/>
      <c r="C4" s="194"/>
      <c r="D4" s="194"/>
      <c r="E4" s="194"/>
      <c r="F4" s="194"/>
      <c r="G4" s="194"/>
      <c r="H4" s="9"/>
      <c r="I4" s="61">
        <f aca="true" t="shared" si="0" ref="I4:I33">I3+1</f>
        <v>2</v>
      </c>
    </row>
    <row r="5" spans="1:21" ht="12.75">
      <c r="A5" s="194" t="s">
        <v>24</v>
      </c>
      <c r="B5" s="194"/>
      <c r="C5" s="194"/>
      <c r="D5" s="194"/>
      <c r="E5" s="194"/>
      <c r="F5" s="194"/>
      <c r="G5" s="194"/>
      <c r="H5" s="9"/>
      <c r="I5" s="61">
        <f t="shared" si="0"/>
        <v>3</v>
      </c>
      <c r="Q5" s="184" t="s">
        <v>74</v>
      </c>
      <c r="R5" s="184"/>
      <c r="S5" s="184"/>
      <c r="T5" s="184"/>
      <c r="U5" s="184"/>
    </row>
    <row r="6" spans="1:9" ht="12.75">
      <c r="A6" s="9"/>
      <c r="B6" s="9"/>
      <c r="C6" s="9"/>
      <c r="D6" s="9"/>
      <c r="E6" s="9"/>
      <c r="F6" s="9"/>
      <c r="G6" s="62"/>
      <c r="H6" s="9"/>
      <c r="I6" s="61">
        <f t="shared" si="0"/>
        <v>4</v>
      </c>
    </row>
    <row r="7" spans="1:21" ht="12.75">
      <c r="A7" s="163"/>
      <c r="B7" s="163"/>
      <c r="C7" s="164"/>
      <c r="D7" s="165"/>
      <c r="E7" s="192" t="s">
        <v>75</v>
      </c>
      <c r="F7" s="192"/>
      <c r="G7" s="193"/>
      <c r="H7" s="166"/>
      <c r="I7" s="61">
        <f t="shared" si="0"/>
        <v>5</v>
      </c>
      <c r="K7" s="63"/>
      <c r="M7" s="64" t="s">
        <v>76</v>
      </c>
      <c r="O7" s="65" t="s">
        <v>77</v>
      </c>
      <c r="Q7" s="66" t="s">
        <v>78</v>
      </c>
      <c r="S7" s="65" t="s">
        <v>79</v>
      </c>
      <c r="U7" s="65" t="s">
        <v>80</v>
      </c>
    </row>
    <row r="8" spans="1:9" ht="12.75">
      <c r="A8" s="163"/>
      <c r="B8" s="163"/>
      <c r="C8" s="163"/>
      <c r="D8" s="167"/>
      <c r="E8" s="168">
        <v>2007</v>
      </c>
      <c r="F8" s="168"/>
      <c r="G8" s="168">
        <v>2006</v>
      </c>
      <c r="H8" s="166"/>
      <c r="I8" s="61">
        <f t="shared" si="0"/>
        <v>6</v>
      </c>
    </row>
    <row r="9" spans="1:11" ht="12.75">
      <c r="A9" s="83"/>
      <c r="B9" s="165"/>
      <c r="C9" s="165"/>
      <c r="D9" s="165"/>
      <c r="E9" s="165"/>
      <c r="F9" s="165"/>
      <c r="G9" s="83"/>
      <c r="H9" s="169"/>
      <c r="I9" s="61">
        <f t="shared" si="0"/>
        <v>7</v>
      </c>
      <c r="K9" s="55"/>
    </row>
    <row r="10" spans="1:25" ht="12.75">
      <c r="A10" s="165" t="s">
        <v>81</v>
      </c>
      <c r="B10" s="83"/>
      <c r="C10" s="83"/>
      <c r="D10" s="165"/>
      <c r="E10" s="170">
        <f>+Q10+M10-S10</f>
        <v>766732</v>
      </c>
      <c r="F10" s="170"/>
      <c r="G10" s="170">
        <f>+S10+O10-U10</f>
        <v>850387</v>
      </c>
      <c r="H10" s="171"/>
      <c r="I10" s="61">
        <f t="shared" si="0"/>
        <v>8</v>
      </c>
      <c r="M10" s="55">
        <v>739161</v>
      </c>
      <c r="N10" s="55"/>
      <c r="O10" s="55">
        <v>831741</v>
      </c>
      <c r="P10" s="55"/>
      <c r="Q10" s="55">
        <v>469622</v>
      </c>
      <c r="R10" s="55"/>
      <c r="S10" s="55">
        <v>442051</v>
      </c>
      <c r="T10" s="55"/>
      <c r="U10" s="55">
        <v>423405</v>
      </c>
      <c r="V10" s="55"/>
      <c r="W10" s="55"/>
      <c r="X10" s="55"/>
      <c r="Y10" s="55"/>
    </row>
    <row r="11" spans="1:25" ht="12.75">
      <c r="A11" s="83" t="s">
        <v>82</v>
      </c>
      <c r="B11" s="83"/>
      <c r="C11" s="83"/>
      <c r="D11" s="165"/>
      <c r="E11" s="172">
        <f>+Q11+M11-S11</f>
        <v>520141</v>
      </c>
      <c r="F11" s="172"/>
      <c r="G11" s="172">
        <f>+S11+O11-U11</f>
        <v>614991</v>
      </c>
      <c r="H11" s="169"/>
      <c r="I11" s="61">
        <f t="shared" si="0"/>
        <v>9</v>
      </c>
      <c r="M11" s="55">
        <v>503025</v>
      </c>
      <c r="N11" s="55"/>
      <c r="O11" s="55">
        <v>595940</v>
      </c>
      <c r="P11" s="55"/>
      <c r="Q11" s="55">
        <v>327223</v>
      </c>
      <c r="R11" s="55"/>
      <c r="S11" s="55">
        <v>310107</v>
      </c>
      <c r="T11" s="55"/>
      <c r="U11" s="55">
        <v>291056</v>
      </c>
      <c r="V11" s="55"/>
      <c r="W11" s="55"/>
      <c r="X11" s="55"/>
      <c r="Y11" s="55"/>
    </row>
    <row r="12" spans="1:25" ht="12.75">
      <c r="A12" s="167"/>
      <c r="B12" s="167"/>
      <c r="C12" s="173" t="s">
        <v>83</v>
      </c>
      <c r="D12" s="173"/>
      <c r="E12" s="174">
        <f>E10-E11</f>
        <v>246591</v>
      </c>
      <c r="F12" s="174"/>
      <c r="G12" s="174">
        <f>G10-G11</f>
        <v>235396</v>
      </c>
      <c r="H12" s="169"/>
      <c r="I12" s="61">
        <f t="shared" si="0"/>
        <v>10</v>
      </c>
      <c r="M12" s="55">
        <f>+M10-M11</f>
        <v>236136</v>
      </c>
      <c r="N12" s="55"/>
      <c r="O12" s="55">
        <f>+O10-O11</f>
        <v>235801</v>
      </c>
      <c r="P12" s="55"/>
      <c r="Q12" s="55">
        <f>+Q10-Q11</f>
        <v>142399</v>
      </c>
      <c r="R12" s="55"/>
      <c r="S12" s="55">
        <f>+S10-S11</f>
        <v>131944</v>
      </c>
      <c r="T12" s="55"/>
      <c r="U12" s="55">
        <f>+U10-U11</f>
        <v>132349</v>
      </c>
      <c r="V12" s="55"/>
      <c r="W12" s="55"/>
      <c r="X12" s="55"/>
      <c r="Y12" s="55"/>
    </row>
    <row r="13" spans="1:25" ht="12.75">
      <c r="A13" s="175"/>
      <c r="B13" s="175"/>
      <c r="C13" s="175"/>
      <c r="D13" s="175"/>
      <c r="E13" s="176"/>
      <c r="F13" s="176"/>
      <c r="G13" s="176"/>
      <c r="H13" s="169"/>
      <c r="I13" s="61">
        <f t="shared" si="0"/>
        <v>11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2.75">
      <c r="A14" s="83" t="s">
        <v>84</v>
      </c>
      <c r="B14" s="83"/>
      <c r="C14" s="83"/>
      <c r="D14" s="165"/>
      <c r="E14" s="172"/>
      <c r="F14" s="172"/>
      <c r="G14" s="172"/>
      <c r="H14" s="169"/>
      <c r="I14" s="61">
        <f t="shared" si="0"/>
        <v>12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2.75">
      <c r="A15" s="83"/>
      <c r="B15" s="83" t="s">
        <v>85</v>
      </c>
      <c r="C15" s="83"/>
      <c r="D15" s="165"/>
      <c r="E15" s="172">
        <f>+Q15+M15-S15</f>
        <v>98227</v>
      </c>
      <c r="F15" s="172"/>
      <c r="G15" s="172">
        <f>+S15+O15-U15</f>
        <v>96006</v>
      </c>
      <c r="H15" s="169"/>
      <c r="I15" s="61">
        <f t="shared" si="0"/>
        <v>13</v>
      </c>
      <c r="M15" s="55">
        <v>94263</v>
      </c>
      <c r="N15" s="55"/>
      <c r="O15" s="55">
        <v>94762</v>
      </c>
      <c r="P15" s="55"/>
      <c r="Q15" s="55">
        <f>52309+1</f>
        <v>52310</v>
      </c>
      <c r="R15" s="55"/>
      <c r="S15" s="55">
        <v>48346</v>
      </c>
      <c r="T15" s="55"/>
      <c r="U15" s="55">
        <v>47102</v>
      </c>
      <c r="V15" s="55"/>
      <c r="W15" s="55"/>
      <c r="X15" s="55"/>
      <c r="Y15" s="55"/>
    </row>
    <row r="16" spans="1:25" ht="12.75">
      <c r="A16" s="83"/>
      <c r="B16" s="83" t="s">
        <v>86</v>
      </c>
      <c r="C16" s="83"/>
      <c r="D16" s="165"/>
      <c r="E16" s="172">
        <f>+Q16+M16-S16</f>
        <v>49321</v>
      </c>
      <c r="F16" s="172"/>
      <c r="G16" s="172">
        <f>+S16+O16-U16</f>
        <v>47753</v>
      </c>
      <c r="H16" s="169"/>
      <c r="I16" s="61">
        <f t="shared" si="0"/>
        <v>14</v>
      </c>
      <c r="M16" s="55">
        <v>48458</v>
      </c>
      <c r="N16" s="55"/>
      <c r="O16" s="55">
        <v>46778</v>
      </c>
      <c r="P16" s="55"/>
      <c r="Q16" s="55">
        <v>24882</v>
      </c>
      <c r="R16" s="55"/>
      <c r="S16" s="55">
        <v>24019</v>
      </c>
      <c r="T16" s="55"/>
      <c r="U16" s="55">
        <v>23044</v>
      </c>
      <c r="V16" s="55"/>
      <c r="W16" s="55"/>
      <c r="X16" s="55"/>
      <c r="Y16" s="55"/>
    </row>
    <row r="17" spans="1:25" ht="12.75">
      <c r="A17" s="83"/>
      <c r="B17" s="83" t="s">
        <v>87</v>
      </c>
      <c r="C17" s="83"/>
      <c r="D17" s="165"/>
      <c r="E17" s="172">
        <f>+Q17+M17-S17</f>
        <v>21842</v>
      </c>
      <c r="F17" s="172"/>
      <c r="G17" s="172">
        <f>+S17+O17-U17</f>
        <v>22015</v>
      </c>
      <c r="H17" s="169"/>
      <c r="I17" s="61">
        <f t="shared" si="0"/>
        <v>15</v>
      </c>
      <c r="M17" s="55">
        <v>20276</v>
      </c>
      <c r="N17" s="55"/>
      <c r="O17" s="55">
        <v>21616</v>
      </c>
      <c r="P17" s="55"/>
      <c r="Q17" s="55">
        <v>12713</v>
      </c>
      <c r="R17" s="55"/>
      <c r="S17" s="55">
        <v>11147</v>
      </c>
      <c r="T17" s="55"/>
      <c r="U17" s="55">
        <v>10748</v>
      </c>
      <c r="V17" s="55"/>
      <c r="W17" s="55"/>
      <c r="X17" s="55"/>
      <c r="Y17" s="55"/>
    </row>
    <row r="18" spans="1:25" ht="15">
      <c r="A18" s="167"/>
      <c r="B18" s="167"/>
      <c r="C18" s="167" t="s">
        <v>88</v>
      </c>
      <c r="D18" s="167"/>
      <c r="E18" s="177">
        <f>SUM(E15:E17)</f>
        <v>169390</v>
      </c>
      <c r="F18" s="177"/>
      <c r="G18" s="177">
        <f>SUM(G15:G17)</f>
        <v>165774</v>
      </c>
      <c r="H18" s="169"/>
      <c r="I18" s="61">
        <f t="shared" si="0"/>
        <v>16</v>
      </c>
      <c r="M18" s="55">
        <f>+SUM(M15:M17)</f>
        <v>162997</v>
      </c>
      <c r="N18" s="67"/>
      <c r="O18" s="55">
        <f>+SUM(O15:O17)</f>
        <v>163156</v>
      </c>
      <c r="P18" s="55"/>
      <c r="Q18" s="55">
        <f>+SUM(Q15:Q17)</f>
        <v>89905</v>
      </c>
      <c r="R18" s="55"/>
      <c r="S18" s="55">
        <f>+SUM(S15:S17)</f>
        <v>83512</v>
      </c>
      <c r="T18" s="55"/>
      <c r="U18" s="55">
        <f>+SUM(U15:U17)</f>
        <v>80894</v>
      </c>
      <c r="V18" s="55"/>
      <c r="W18" s="55"/>
      <c r="X18" s="55"/>
      <c r="Y18" s="55"/>
    </row>
    <row r="19" spans="1:25" ht="15">
      <c r="A19" s="165"/>
      <c r="B19" s="165"/>
      <c r="C19" s="165"/>
      <c r="D19" s="165"/>
      <c r="E19" s="178"/>
      <c r="F19" s="178"/>
      <c r="G19" s="178"/>
      <c r="H19" s="171"/>
      <c r="I19" s="61">
        <f t="shared" si="0"/>
        <v>17</v>
      </c>
      <c r="M19" s="67"/>
      <c r="N19" s="67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2.75">
      <c r="A20" s="179" t="s">
        <v>89</v>
      </c>
      <c r="B20" s="179"/>
      <c r="C20" s="179"/>
      <c r="D20" s="175"/>
      <c r="E20" s="180">
        <f>E12-E18</f>
        <v>77201</v>
      </c>
      <c r="F20" s="180"/>
      <c r="G20" s="180">
        <f>G12-G18</f>
        <v>69622</v>
      </c>
      <c r="H20" s="69"/>
      <c r="I20" s="61">
        <f t="shared" si="0"/>
        <v>18</v>
      </c>
      <c r="M20" s="55">
        <f>+M12-M18</f>
        <v>73139</v>
      </c>
      <c r="N20" s="55"/>
      <c r="O20" s="55">
        <f>+O12-O18</f>
        <v>72645</v>
      </c>
      <c r="P20" s="55"/>
      <c r="Q20" s="55">
        <f>+Q12-Q18</f>
        <v>52494</v>
      </c>
      <c r="R20" s="55"/>
      <c r="S20" s="55">
        <f>+S12-S18</f>
        <v>48432</v>
      </c>
      <c r="T20" s="55"/>
      <c r="U20" s="55">
        <f>+U12-U18</f>
        <v>51455</v>
      </c>
      <c r="V20" s="55"/>
      <c r="W20" s="55"/>
      <c r="X20" s="55"/>
      <c r="Y20" s="55"/>
    </row>
    <row r="21" spans="1:25" ht="12.75">
      <c r="A21" s="179"/>
      <c r="B21" s="179"/>
      <c r="C21" s="179"/>
      <c r="D21" s="175"/>
      <c r="E21" s="180"/>
      <c r="F21" s="180"/>
      <c r="G21" s="180"/>
      <c r="H21" s="169"/>
      <c r="I21" s="61">
        <f t="shared" si="0"/>
        <v>19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2.75">
      <c r="A22" s="165" t="s">
        <v>90</v>
      </c>
      <c r="B22" s="83"/>
      <c r="C22" s="83"/>
      <c r="D22" s="165"/>
      <c r="E22" s="178">
        <f>+Q22+M22-S22</f>
        <v>-408</v>
      </c>
      <c r="F22" s="178"/>
      <c r="G22" s="178">
        <f>+S22+O22-U22</f>
        <v>-805</v>
      </c>
      <c r="H22" s="69"/>
      <c r="I22" s="61">
        <f t="shared" si="0"/>
        <v>20</v>
      </c>
      <c r="M22" s="55">
        <v>-863</v>
      </c>
      <c r="N22" s="55"/>
      <c r="O22" s="55">
        <v>-901</v>
      </c>
      <c r="P22" s="55"/>
      <c r="Q22" s="55">
        <v>-411</v>
      </c>
      <c r="R22" s="55"/>
      <c r="S22" s="55">
        <v>-866</v>
      </c>
      <c r="T22" s="55"/>
      <c r="U22" s="55">
        <v>-962</v>
      </c>
      <c r="V22" s="55"/>
      <c r="W22" s="55"/>
      <c r="X22" s="55"/>
      <c r="Y22" s="55"/>
    </row>
    <row r="23" spans="1:25" ht="12.75">
      <c r="A23" s="83"/>
      <c r="B23" s="166"/>
      <c r="C23" s="166"/>
      <c r="D23" s="165"/>
      <c r="E23" s="83"/>
      <c r="F23" s="83"/>
      <c r="G23" s="83"/>
      <c r="H23" s="169"/>
      <c r="I23" s="61">
        <f t="shared" si="0"/>
        <v>21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2.75">
      <c r="A24" s="83" t="s">
        <v>91</v>
      </c>
      <c r="B24" s="83"/>
      <c r="C24" s="83"/>
      <c r="D24" s="165"/>
      <c r="E24" s="172">
        <f>+Q24+M24-S24</f>
        <v>27391</v>
      </c>
      <c r="F24" s="172"/>
      <c r="G24" s="172">
        <f>+S24+O24-U24</f>
        <v>28937</v>
      </c>
      <c r="H24" s="169"/>
      <c r="I24" s="61">
        <f t="shared" si="0"/>
        <v>22</v>
      </c>
      <c r="M24" s="55">
        <v>28865</v>
      </c>
      <c r="N24" s="55"/>
      <c r="O24" s="55">
        <v>27785</v>
      </c>
      <c r="P24" s="55"/>
      <c r="Q24" s="55">
        <v>13265</v>
      </c>
      <c r="R24" s="55"/>
      <c r="S24" s="55">
        <v>14739</v>
      </c>
      <c r="T24" s="55"/>
      <c r="U24" s="55">
        <v>13587</v>
      </c>
      <c r="V24" s="55"/>
      <c r="W24" s="55"/>
      <c r="X24" s="55"/>
      <c r="Y24" s="55"/>
    </row>
    <row r="25" spans="1:25" ht="12.75">
      <c r="A25" s="165"/>
      <c r="B25" s="166"/>
      <c r="C25" s="165"/>
      <c r="D25" s="165"/>
      <c r="E25" s="166"/>
      <c r="F25" s="166"/>
      <c r="G25" s="166"/>
      <c r="H25" s="169"/>
      <c r="I25" s="61">
        <f t="shared" si="0"/>
        <v>23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2.75">
      <c r="A26" s="173" t="s">
        <v>92</v>
      </c>
      <c r="B26" s="167"/>
      <c r="C26" s="173"/>
      <c r="D26" s="173"/>
      <c r="E26" s="174">
        <f>E20+E22-E24</f>
        <v>49402</v>
      </c>
      <c r="F26" s="174"/>
      <c r="G26" s="174">
        <f>G20+G22-G24</f>
        <v>39880</v>
      </c>
      <c r="H26" s="169"/>
      <c r="I26" s="61">
        <f t="shared" si="0"/>
        <v>24</v>
      </c>
      <c r="M26" s="55">
        <f>+M20+M22-M24</f>
        <v>43411</v>
      </c>
      <c r="N26" s="55"/>
      <c r="O26" s="55">
        <f>+O20+O22-O24</f>
        <v>43959</v>
      </c>
      <c r="P26" s="55"/>
      <c r="Q26" s="55">
        <f>+Q20+Q22-Q24</f>
        <v>38818</v>
      </c>
      <c r="R26" s="55"/>
      <c r="S26" s="55">
        <f>+S20+S22-S24</f>
        <v>32827</v>
      </c>
      <c r="T26" s="55"/>
      <c r="U26" s="55">
        <f>+U20+U22-U24</f>
        <v>36906</v>
      </c>
      <c r="V26" s="55"/>
      <c r="W26" s="55"/>
      <c r="X26" s="55"/>
      <c r="Y26" s="55"/>
    </row>
    <row r="27" spans="1:25" ht="12.75">
      <c r="A27" s="166"/>
      <c r="B27" s="166"/>
      <c r="C27" s="166"/>
      <c r="D27" s="166"/>
      <c r="E27" s="166"/>
      <c r="F27" s="166"/>
      <c r="G27" s="166"/>
      <c r="H27" s="171"/>
      <c r="I27" s="61">
        <f t="shared" si="0"/>
        <v>25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2.75">
      <c r="A28" s="83" t="s">
        <v>93</v>
      </c>
      <c r="B28" s="83"/>
      <c r="C28" s="83"/>
      <c r="D28" s="165"/>
      <c r="E28" s="172">
        <f>+Q28+M28-S28</f>
        <v>17833</v>
      </c>
      <c r="F28" s="172"/>
      <c r="G28" s="172">
        <f>+S28+O28-U28</f>
        <v>15635</v>
      </c>
      <c r="H28" s="171"/>
      <c r="I28" s="61">
        <f t="shared" si="0"/>
        <v>26</v>
      </c>
      <c r="M28" s="55">
        <v>14942</v>
      </c>
      <c r="N28" s="55"/>
      <c r="O28" s="55">
        <v>17088</v>
      </c>
      <c r="P28" s="55"/>
      <c r="Q28" s="55">
        <f>15803-2</f>
        <v>15801</v>
      </c>
      <c r="R28" s="55"/>
      <c r="S28" s="55">
        <v>12910</v>
      </c>
      <c r="T28" s="55"/>
      <c r="U28" s="55">
        <v>14363</v>
      </c>
      <c r="V28" s="55"/>
      <c r="W28" s="55"/>
      <c r="X28" s="55"/>
      <c r="Y28" s="55"/>
    </row>
    <row r="29" spans="1:25" ht="12.75">
      <c r="A29" s="83"/>
      <c r="B29" s="83"/>
      <c r="C29" s="83"/>
      <c r="D29" s="165"/>
      <c r="E29" s="172"/>
      <c r="F29" s="172"/>
      <c r="G29" s="172"/>
      <c r="H29" s="171"/>
      <c r="I29" s="61">
        <f t="shared" si="0"/>
        <v>27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2.75">
      <c r="A30" s="165" t="s">
        <v>94</v>
      </c>
      <c r="B30" s="165"/>
      <c r="C30" s="166"/>
      <c r="D30" s="165"/>
      <c r="E30" s="172"/>
      <c r="F30" s="172"/>
      <c r="G30" s="172"/>
      <c r="H30" s="171"/>
      <c r="I30" s="61">
        <f t="shared" si="0"/>
        <v>28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2.75">
      <c r="A31" s="165"/>
      <c r="B31" s="165" t="s">
        <v>95</v>
      </c>
      <c r="C31" s="166"/>
      <c r="D31" s="165"/>
      <c r="E31" s="172">
        <f>+Q31+M31-S31</f>
        <v>6985</v>
      </c>
      <c r="F31" s="172"/>
      <c r="G31" s="172">
        <f>+S31+O31-U31</f>
        <v>5858</v>
      </c>
      <c r="H31" s="171"/>
      <c r="I31" s="61">
        <f t="shared" si="0"/>
        <v>29</v>
      </c>
      <c r="M31" s="55">
        <v>5572</v>
      </c>
      <c r="N31" s="55"/>
      <c r="O31" s="55">
        <v>5470</v>
      </c>
      <c r="P31" s="55"/>
      <c r="Q31" s="55">
        <v>5598</v>
      </c>
      <c r="R31" s="55"/>
      <c r="S31" s="55">
        <v>4185</v>
      </c>
      <c r="T31" s="55"/>
      <c r="U31" s="55">
        <v>3797</v>
      </c>
      <c r="V31" s="55"/>
      <c r="W31" s="55"/>
      <c r="X31" s="55"/>
      <c r="Y31" s="55"/>
    </row>
    <row r="32" spans="1:25" ht="12.75">
      <c r="A32" s="83"/>
      <c r="B32" s="83"/>
      <c r="C32" s="83"/>
      <c r="D32" s="165"/>
      <c r="E32" s="170"/>
      <c r="F32" s="170"/>
      <c r="G32" s="170"/>
      <c r="H32" s="69"/>
      <c r="I32" s="61">
        <f t="shared" si="0"/>
        <v>30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3.5" thickBot="1">
      <c r="A33" s="181" t="s">
        <v>96</v>
      </c>
      <c r="B33" s="181"/>
      <c r="C33" s="181"/>
      <c r="D33" s="181"/>
      <c r="E33" s="182">
        <f>E26-E28+E31</f>
        <v>38554</v>
      </c>
      <c r="F33" s="182"/>
      <c r="G33" s="182">
        <f>G26-G28+G31</f>
        <v>30103</v>
      </c>
      <c r="H33" s="169"/>
      <c r="I33" s="61">
        <f t="shared" si="0"/>
        <v>31</v>
      </c>
      <c r="M33" s="55">
        <f>+M26-M28+M31</f>
        <v>34041</v>
      </c>
      <c r="N33" s="55"/>
      <c r="O33" s="55">
        <f>+O26-O28+O31</f>
        <v>32341</v>
      </c>
      <c r="P33" s="55"/>
      <c r="Q33" s="55">
        <f>+Q26-Q28+Q31</f>
        <v>28615</v>
      </c>
      <c r="R33" s="55"/>
      <c r="S33" s="55">
        <f>+S26-S28+S31</f>
        <v>24102</v>
      </c>
      <c r="T33" s="55"/>
      <c r="U33" s="55">
        <f>+U26-U28+U31</f>
        <v>26340</v>
      </c>
      <c r="V33" s="55"/>
      <c r="W33" s="55">
        <f>+Q33+M33-S33</f>
        <v>38554</v>
      </c>
      <c r="X33" s="55"/>
      <c r="Y33" s="55">
        <f>+S33+O33-U33</f>
        <v>30103</v>
      </c>
    </row>
    <row r="34" spans="1:9" ht="15.75" thickTop="1">
      <c r="A34" s="42"/>
      <c r="B34" s="33"/>
      <c r="C34" s="69"/>
      <c r="D34" s="69"/>
      <c r="E34" s="69"/>
      <c r="F34" s="69"/>
      <c r="G34" s="69"/>
      <c r="H34" s="69"/>
      <c r="I34" s="70"/>
    </row>
    <row r="35" spans="1:9" ht="15">
      <c r="A35" s="42"/>
      <c r="B35" s="33"/>
      <c r="C35" s="42"/>
      <c r="D35" s="42"/>
      <c r="E35" s="55"/>
      <c r="F35" s="55"/>
      <c r="G35" s="55"/>
      <c r="H35" s="55"/>
      <c r="I35" s="70"/>
    </row>
    <row r="36" spans="1:9" ht="15">
      <c r="A36" s="42"/>
      <c r="B36" s="33"/>
      <c r="C36" s="42"/>
      <c r="D36" s="42"/>
      <c r="E36" s="55"/>
      <c r="F36" s="55"/>
      <c r="G36" s="55"/>
      <c r="H36" s="55"/>
      <c r="I36" s="70"/>
    </row>
    <row r="37" spans="1:9" ht="15">
      <c r="A37" s="42"/>
      <c r="B37" s="33"/>
      <c r="C37" s="42"/>
      <c r="D37" s="42"/>
      <c r="E37" s="55"/>
      <c r="F37" s="55"/>
      <c r="G37" s="55"/>
      <c r="H37" s="55"/>
      <c r="I37" s="70"/>
    </row>
    <row r="38" spans="1:9" ht="15">
      <c r="A38" s="42"/>
      <c r="B38" s="33"/>
      <c r="C38" s="42"/>
      <c r="D38" s="42"/>
      <c r="E38" s="55"/>
      <c r="F38" s="55"/>
      <c r="G38" s="55"/>
      <c r="H38" s="55"/>
      <c r="I38" s="70"/>
    </row>
    <row r="39" spans="1:9" ht="15">
      <c r="A39" s="42"/>
      <c r="B39" s="33"/>
      <c r="C39" s="42"/>
      <c r="D39" s="42"/>
      <c r="E39" s="55"/>
      <c r="F39" s="55"/>
      <c r="G39" s="55"/>
      <c r="H39" s="55"/>
      <c r="I39" s="70"/>
    </row>
    <row r="40" spans="1:9" ht="15">
      <c r="A40" s="42"/>
      <c r="B40" s="33"/>
      <c r="C40" s="42"/>
      <c r="D40" s="42"/>
      <c r="E40" s="42"/>
      <c r="F40" s="42"/>
      <c r="G40" s="42"/>
      <c r="H40" s="42"/>
      <c r="I40" s="70"/>
    </row>
    <row r="41" spans="1:9" ht="15">
      <c r="A41" s="39"/>
      <c r="B41" s="33"/>
      <c r="C41" s="71"/>
      <c r="D41" s="71"/>
      <c r="E41" s="72"/>
      <c r="F41" s="72"/>
      <c r="G41" s="72"/>
      <c r="H41" s="72"/>
      <c r="I41" s="70"/>
    </row>
    <row r="42" spans="1:9" ht="15">
      <c r="A42" s="39"/>
      <c r="B42" s="33"/>
      <c r="C42" s="39"/>
      <c r="D42" s="39"/>
      <c r="E42" s="73"/>
      <c r="F42" s="73"/>
      <c r="G42" s="73"/>
      <c r="H42" s="73"/>
      <c r="I42" s="70"/>
    </row>
    <row r="43" spans="1:9" ht="15">
      <c r="A43" s="39"/>
      <c r="B43" s="33"/>
      <c r="C43" s="39"/>
      <c r="D43" s="39"/>
      <c r="E43" s="73"/>
      <c r="F43" s="73"/>
      <c r="G43" s="73"/>
      <c r="H43" s="73"/>
      <c r="I43" s="70"/>
    </row>
    <row r="44" spans="1:9" ht="15">
      <c r="A44" s="39"/>
      <c r="B44" s="33"/>
      <c r="C44" s="74"/>
      <c r="D44" s="74"/>
      <c r="E44" s="74"/>
      <c r="F44" s="74"/>
      <c r="G44" s="74"/>
      <c r="H44" s="74"/>
      <c r="I44" s="70"/>
    </row>
    <row r="45" spans="1:8" ht="12.75">
      <c r="A45" s="39"/>
      <c r="B45" s="33"/>
      <c r="C45" s="42"/>
      <c r="D45" s="42"/>
      <c r="E45" s="55"/>
      <c r="F45" s="55"/>
      <c r="G45" s="55"/>
      <c r="H45" s="55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spans="1:4" ht="12.75">
      <c r="A53" s="33"/>
      <c r="B53" s="33"/>
      <c r="C53" s="33"/>
      <c r="D53" s="33"/>
    </row>
    <row r="54" spans="1:4" ht="12.75">
      <c r="A54" s="33"/>
      <c r="B54" s="33"/>
      <c r="C54" s="33"/>
      <c r="D54" s="33"/>
    </row>
    <row r="55" spans="1:4" ht="12.75">
      <c r="A55" s="33"/>
      <c r="B55" s="33"/>
      <c r="C55" s="33"/>
      <c r="D55" s="33"/>
    </row>
    <row r="56" spans="1:4" ht="12.75">
      <c r="A56" s="33"/>
      <c r="B56" s="33"/>
      <c r="C56" s="33"/>
      <c r="D56" s="33"/>
    </row>
    <row r="57" spans="1:4" ht="12.75">
      <c r="A57" s="33"/>
      <c r="B57" s="33"/>
      <c r="C57" s="33"/>
      <c r="D57" s="33"/>
    </row>
    <row r="58" spans="1:4" ht="12.75">
      <c r="A58" s="33"/>
      <c r="B58" s="33"/>
      <c r="C58" s="33"/>
      <c r="D58" s="33"/>
    </row>
    <row r="59" spans="1:4" ht="12.75">
      <c r="A59" s="33"/>
      <c r="B59" s="33"/>
      <c r="C59" s="33"/>
      <c r="D59" s="33"/>
    </row>
    <row r="60" spans="1:4" ht="12.75">
      <c r="A60" s="33"/>
      <c r="B60" s="33"/>
      <c r="C60" s="33"/>
      <c r="D60" s="33"/>
    </row>
    <row r="61" spans="1:4" ht="12.75">
      <c r="A61" s="33"/>
      <c r="B61" s="33"/>
      <c r="C61" s="33"/>
      <c r="D61" s="33"/>
    </row>
    <row r="62" spans="1:4" ht="12.75">
      <c r="A62" s="33"/>
      <c r="B62" s="33"/>
      <c r="C62" s="33"/>
      <c r="D62" s="33"/>
    </row>
    <row r="63" spans="1:4" ht="12.75">
      <c r="A63" s="33"/>
      <c r="B63" s="33"/>
      <c r="C63" s="33"/>
      <c r="D63" s="33"/>
    </row>
    <row r="64" spans="1:4" ht="12.75">
      <c r="A64" s="33"/>
      <c r="B64" s="33"/>
      <c r="C64" s="33"/>
      <c r="D64" s="33"/>
    </row>
    <row r="65" spans="1:4" ht="12.75">
      <c r="A65" s="33"/>
      <c r="B65" s="33"/>
      <c r="C65" s="33"/>
      <c r="D65" s="33"/>
    </row>
    <row r="66" spans="1:4" ht="12.75">
      <c r="A66" s="33"/>
      <c r="B66" s="33"/>
      <c r="C66" s="33"/>
      <c r="D66" s="33"/>
    </row>
    <row r="67" spans="1:4" ht="12.75">
      <c r="A67" s="33"/>
      <c r="B67" s="33"/>
      <c r="C67" s="33"/>
      <c r="D67" s="33"/>
    </row>
    <row r="68" spans="1:4" ht="12.75">
      <c r="A68" s="33"/>
      <c r="B68" s="33"/>
      <c r="C68" s="33"/>
      <c r="D68" s="33"/>
    </row>
    <row r="69" spans="1:4" ht="12.75">
      <c r="A69" s="33"/>
      <c r="B69" s="33"/>
      <c r="C69" s="33"/>
      <c r="D69" s="33"/>
    </row>
    <row r="70" spans="1:4" ht="12.75">
      <c r="A70" s="33"/>
      <c r="B70" s="33"/>
      <c r="C70" s="33"/>
      <c r="D70" s="33"/>
    </row>
    <row r="71" spans="1:4" ht="12.75">
      <c r="A71" s="33"/>
      <c r="B71" s="33"/>
      <c r="C71" s="33"/>
      <c r="D71" s="33"/>
    </row>
    <row r="72" spans="1:4" ht="12.75">
      <c r="A72" s="33"/>
      <c r="B72" s="33"/>
      <c r="C72" s="33"/>
      <c r="D72" s="33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</sheetData>
  <mergeCells count="5">
    <mergeCell ref="E7:G7"/>
    <mergeCell ref="Q5:U5"/>
    <mergeCell ref="A3:G3"/>
    <mergeCell ref="A4:G4"/>
    <mergeCell ref="A5:G5"/>
  </mergeCells>
  <printOptions horizontalCentered="1"/>
  <pageMargins left="0.75" right="0.75" top="1" bottom="1" header="0.5" footer="0.5"/>
  <pageSetup horizontalDpi="600" verticalDpi="600" orientation="portrait" scale="96" r:id="rId3"/>
  <headerFooter alignWithMargins="0">
    <oddHeader>&amp;R&amp;"Arial,Bold"Case No. 07-_____GA-AIS
Applicants' Exhibit C
Page 1 of 2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2" width="1.28515625" style="0" customWidth="1"/>
    <col min="3" max="3" width="1.7109375" style="0" customWidth="1"/>
    <col min="4" max="4" width="11.00390625" style="0" customWidth="1"/>
    <col min="5" max="5" width="3.28125" style="0" customWidth="1"/>
    <col min="6" max="6" width="1.7109375" style="0" customWidth="1"/>
    <col min="7" max="7" width="11.00390625" style="0" customWidth="1"/>
    <col min="8" max="8" width="4.140625" style="0" customWidth="1"/>
  </cols>
  <sheetData>
    <row r="1" spans="1:8" ht="15.75">
      <c r="A1" s="128"/>
      <c r="B1" s="129"/>
      <c r="C1" s="129"/>
      <c r="D1" s="129"/>
      <c r="E1" s="129"/>
      <c r="F1" s="129"/>
      <c r="G1" s="129"/>
      <c r="H1" s="78"/>
    </row>
    <row r="2" spans="1:8" ht="12.75">
      <c r="A2" s="55"/>
      <c r="B2" s="55"/>
      <c r="C2" s="55"/>
      <c r="D2" s="55"/>
      <c r="E2" s="55"/>
      <c r="F2" s="55"/>
      <c r="G2" s="55"/>
      <c r="H2" s="78"/>
    </row>
    <row r="3" spans="1:8" ht="12.75">
      <c r="A3" s="130" t="s">
        <v>97</v>
      </c>
      <c r="B3" s="131"/>
      <c r="C3" s="131"/>
      <c r="D3" s="131"/>
      <c r="E3" s="131"/>
      <c r="F3" s="131"/>
      <c r="G3" s="131"/>
      <c r="H3" s="78">
        <v>1</v>
      </c>
    </row>
    <row r="4" spans="1:8" ht="12.75">
      <c r="A4" s="130" t="s">
        <v>153</v>
      </c>
      <c r="B4" s="131"/>
      <c r="C4" s="131"/>
      <c r="D4" s="131"/>
      <c r="E4" s="131"/>
      <c r="F4" s="131"/>
      <c r="G4" s="131"/>
      <c r="H4" s="78">
        <f aca="true" t="shared" si="0" ref="H4:H25">H3+1</f>
        <v>2</v>
      </c>
    </row>
    <row r="5" spans="1:8" ht="12.75">
      <c r="A5" s="130" t="s">
        <v>24</v>
      </c>
      <c r="B5" s="130"/>
      <c r="C5" s="130"/>
      <c r="D5" s="130"/>
      <c r="E5" s="130"/>
      <c r="F5" s="130"/>
      <c r="G5" s="130"/>
      <c r="H5" s="78">
        <f t="shared" si="0"/>
        <v>3</v>
      </c>
    </row>
    <row r="6" spans="1:8" ht="12.75">
      <c r="A6" s="132"/>
      <c r="B6" s="132"/>
      <c r="C6" s="132"/>
      <c r="D6" s="132"/>
      <c r="E6" s="132"/>
      <c r="F6" s="132"/>
      <c r="G6" s="132"/>
      <c r="H6" s="78">
        <f t="shared" si="0"/>
        <v>4</v>
      </c>
    </row>
    <row r="7" spans="1:8" ht="12.75">
      <c r="A7" s="108"/>
      <c r="B7" s="108"/>
      <c r="C7" s="108"/>
      <c r="D7" s="133" t="s">
        <v>99</v>
      </c>
      <c r="E7" s="133"/>
      <c r="F7" s="100"/>
      <c r="G7" s="133"/>
      <c r="H7" s="78">
        <f t="shared" si="0"/>
        <v>5</v>
      </c>
    </row>
    <row r="8" spans="1:8" ht="12.75">
      <c r="A8" s="108"/>
      <c r="B8" s="108"/>
      <c r="C8" s="134"/>
      <c r="D8" s="134" t="s">
        <v>75</v>
      </c>
      <c r="E8" s="135"/>
      <c r="F8" s="135"/>
      <c r="G8" s="135"/>
      <c r="H8" s="78">
        <f t="shared" si="0"/>
        <v>6</v>
      </c>
    </row>
    <row r="9" spans="1:8" ht="12.75">
      <c r="A9" s="158"/>
      <c r="B9" s="118"/>
      <c r="C9" s="159"/>
      <c r="D9" s="160">
        <v>2007</v>
      </c>
      <c r="E9" s="118"/>
      <c r="F9" s="123"/>
      <c r="G9" s="137">
        <v>2006</v>
      </c>
      <c r="H9" s="78">
        <f t="shared" si="0"/>
        <v>7</v>
      </c>
    </row>
    <row r="10" spans="1:8" ht="12.75">
      <c r="A10" s="161"/>
      <c r="B10" s="114"/>
      <c r="C10" s="136"/>
      <c r="D10" s="162"/>
      <c r="E10" s="114"/>
      <c r="F10" s="122"/>
      <c r="G10" s="162"/>
      <c r="H10" s="78">
        <f t="shared" si="0"/>
        <v>8</v>
      </c>
    </row>
    <row r="11" spans="1:8" ht="12.75">
      <c r="A11" s="108" t="s">
        <v>81</v>
      </c>
      <c r="B11" s="108"/>
      <c r="C11" s="108" t="s">
        <v>154</v>
      </c>
      <c r="D11" s="108">
        <v>377595.1276</v>
      </c>
      <c r="E11" s="108"/>
      <c r="F11" s="108" t="s">
        <v>154</v>
      </c>
      <c r="G11" s="108">
        <v>394727.50316</v>
      </c>
      <c r="H11" s="78">
        <f t="shared" si="0"/>
        <v>9</v>
      </c>
    </row>
    <row r="12" spans="1:8" ht="12.75">
      <c r="A12" s="108" t="s">
        <v>82</v>
      </c>
      <c r="B12" s="108"/>
      <c r="C12" s="116"/>
      <c r="D12" s="113">
        <v>251219.62532</v>
      </c>
      <c r="E12" s="108"/>
      <c r="F12" s="116"/>
      <c r="G12" s="113">
        <v>280151.74402</v>
      </c>
      <c r="H12" s="78">
        <f t="shared" si="0"/>
        <v>10</v>
      </c>
    </row>
    <row r="13" spans="1:8" ht="12.75">
      <c r="A13" s="138" t="s">
        <v>83</v>
      </c>
      <c r="B13" s="118"/>
      <c r="C13" s="116"/>
      <c r="D13" s="139">
        <v>126375.50228000002</v>
      </c>
      <c r="E13" s="138"/>
      <c r="F13" s="139"/>
      <c r="G13" s="139">
        <v>114575.75914000004</v>
      </c>
      <c r="H13" s="78">
        <f t="shared" si="0"/>
        <v>11</v>
      </c>
    </row>
    <row r="14" spans="1:8" ht="12.75">
      <c r="A14" s="108" t="s">
        <v>155</v>
      </c>
      <c r="B14" s="108"/>
      <c r="C14" s="108"/>
      <c r="D14" s="108"/>
      <c r="E14" s="108"/>
      <c r="F14" s="108"/>
      <c r="G14" s="108"/>
      <c r="H14" s="78">
        <f t="shared" si="0"/>
        <v>12</v>
      </c>
    </row>
    <row r="15" spans="1:8" ht="12.75">
      <c r="A15" s="108" t="s">
        <v>156</v>
      </c>
      <c r="B15" s="108"/>
      <c r="C15" s="108"/>
      <c r="D15" s="108">
        <v>54696.88276</v>
      </c>
      <c r="E15" s="108"/>
      <c r="F15" s="108"/>
      <c r="G15" s="108">
        <v>48567.12157</v>
      </c>
      <c r="H15" s="78">
        <f t="shared" si="0"/>
        <v>13</v>
      </c>
    </row>
    <row r="16" spans="1:8" ht="12.75">
      <c r="A16" s="108" t="s">
        <v>157</v>
      </c>
      <c r="B16" s="108"/>
      <c r="C16" s="108"/>
      <c r="D16" s="108">
        <v>5625.93566</v>
      </c>
      <c r="E16" s="108"/>
      <c r="F16" s="108"/>
      <c r="G16" s="108">
        <v>6013.38029</v>
      </c>
      <c r="H16" s="78">
        <f t="shared" si="0"/>
        <v>14</v>
      </c>
    </row>
    <row r="17" spans="1:8" ht="12.75">
      <c r="A17" s="108" t="s">
        <v>158</v>
      </c>
      <c r="B17" s="108"/>
      <c r="C17" s="108"/>
      <c r="D17" s="108">
        <v>14008.965119999999</v>
      </c>
      <c r="E17" s="108"/>
      <c r="F17" s="108"/>
      <c r="G17" s="108">
        <v>13388.60795</v>
      </c>
      <c r="H17" s="78">
        <f t="shared" si="0"/>
        <v>15</v>
      </c>
    </row>
    <row r="18" spans="1:8" ht="12.75">
      <c r="A18" s="108" t="s">
        <v>159</v>
      </c>
      <c r="B18" s="108"/>
      <c r="C18" s="114"/>
      <c r="D18" s="114">
        <v>5341.8183</v>
      </c>
      <c r="E18" s="114"/>
      <c r="F18" s="114"/>
      <c r="G18" s="114">
        <v>3684.2597299999998</v>
      </c>
      <c r="H18" s="78">
        <f t="shared" si="0"/>
        <v>16</v>
      </c>
    </row>
    <row r="19" spans="1:8" ht="12.75">
      <c r="A19" s="108" t="s">
        <v>160</v>
      </c>
      <c r="B19" s="108"/>
      <c r="C19" s="114"/>
      <c r="D19" s="116">
        <v>29098.98028</v>
      </c>
      <c r="E19" s="108"/>
      <c r="F19" s="116"/>
      <c r="G19" s="116">
        <v>27834.462620000002</v>
      </c>
      <c r="H19" s="78">
        <f t="shared" si="0"/>
        <v>17</v>
      </c>
    </row>
    <row r="20" spans="1:8" ht="12.75">
      <c r="A20" s="118" t="s">
        <v>161</v>
      </c>
      <c r="B20" s="118"/>
      <c r="C20" s="118"/>
      <c r="D20" s="116">
        <v>108772.58212</v>
      </c>
      <c r="E20" s="118"/>
      <c r="F20" s="116"/>
      <c r="G20" s="116">
        <v>99487.83216000002</v>
      </c>
      <c r="H20" s="78">
        <f t="shared" si="0"/>
        <v>18</v>
      </c>
    </row>
    <row r="21" spans="1:8" ht="12.75">
      <c r="A21" s="140" t="s">
        <v>162</v>
      </c>
      <c r="B21" s="108"/>
      <c r="C21" s="114"/>
      <c r="D21" s="141">
        <v>17602.92016000001</v>
      </c>
      <c r="E21" s="114"/>
      <c r="F21" s="114"/>
      <c r="G21" s="141">
        <v>15087.926980000018</v>
      </c>
      <c r="H21" s="78">
        <f t="shared" si="0"/>
        <v>19</v>
      </c>
    </row>
    <row r="22" spans="1:8" ht="12.75">
      <c r="A22" s="108"/>
      <c r="B22" s="108"/>
      <c r="C22" s="108"/>
      <c r="D22" s="108"/>
      <c r="E22" s="108"/>
      <c r="F22" s="108"/>
      <c r="G22" s="108"/>
      <c r="H22" s="78">
        <f t="shared" si="0"/>
        <v>20</v>
      </c>
    </row>
    <row r="23" spans="1:8" ht="12.75">
      <c r="A23" s="142" t="s">
        <v>163</v>
      </c>
      <c r="B23" s="108"/>
      <c r="C23" s="108"/>
      <c r="D23" s="108">
        <v>-405.92748</v>
      </c>
      <c r="E23" s="108"/>
      <c r="F23" s="108"/>
      <c r="G23" s="108">
        <v>-781.28651</v>
      </c>
      <c r="H23" s="78">
        <f t="shared" si="0"/>
        <v>21</v>
      </c>
    </row>
    <row r="24" spans="1:8" ht="12.75">
      <c r="A24" s="108" t="s">
        <v>164</v>
      </c>
      <c r="B24" s="108"/>
      <c r="C24" s="108"/>
      <c r="D24" s="108">
        <v>8050.0149200000005</v>
      </c>
      <c r="E24" s="108"/>
      <c r="F24" s="108"/>
      <c r="G24" s="108">
        <v>8530.88964</v>
      </c>
      <c r="H24" s="78">
        <f t="shared" si="0"/>
        <v>22</v>
      </c>
    </row>
    <row r="25" spans="1:8" ht="13.5" thickBot="1">
      <c r="A25" s="143" t="s">
        <v>165</v>
      </c>
      <c r="B25" s="144"/>
      <c r="C25" s="143" t="s">
        <v>154</v>
      </c>
      <c r="D25" s="143">
        <v>9958.832720000006</v>
      </c>
      <c r="E25" s="143"/>
      <c r="F25" s="143" t="s">
        <v>154</v>
      </c>
      <c r="G25" s="143">
        <v>7338.323850000019</v>
      </c>
      <c r="H25" s="78">
        <f t="shared" si="0"/>
        <v>23</v>
      </c>
    </row>
    <row r="26" spans="1:8" ht="13.5" thickTop="1">
      <c r="A26" s="102"/>
      <c r="B26" s="102"/>
      <c r="C26" s="102"/>
      <c r="D26" s="102"/>
      <c r="E26" s="102"/>
      <c r="F26" s="102"/>
      <c r="G26" s="102"/>
      <c r="H26" s="78"/>
    </row>
    <row r="27" spans="1:8" ht="12.75">
      <c r="A27" s="102"/>
      <c r="B27" s="102"/>
      <c r="C27" s="102"/>
      <c r="D27" s="102"/>
      <c r="E27" s="102"/>
      <c r="F27" s="102"/>
      <c r="G27" s="102"/>
      <c r="H27" s="78"/>
    </row>
    <row r="28" ht="12.75">
      <c r="H28" s="78"/>
    </row>
    <row r="29" ht="12.75">
      <c r="H29" s="78"/>
    </row>
    <row r="30" ht="12.75">
      <c r="H30" s="78"/>
    </row>
    <row r="31" ht="12.75">
      <c r="H31" s="78"/>
    </row>
    <row r="32" ht="12.75">
      <c r="H32" s="78"/>
    </row>
    <row r="33" ht="12.75">
      <c r="H33" s="78"/>
    </row>
    <row r="34" ht="12.75">
      <c r="H34" s="78"/>
    </row>
    <row r="35" ht="12.75">
      <c r="H35" s="78"/>
    </row>
    <row r="36" ht="12.75">
      <c r="H36" s="78"/>
    </row>
    <row r="37" ht="12.75">
      <c r="H37" s="78"/>
    </row>
    <row r="38" ht="12.75">
      <c r="H38" s="78"/>
    </row>
    <row r="39" ht="12.75">
      <c r="H39" s="78"/>
    </row>
    <row r="40" ht="12.75">
      <c r="H40" s="78"/>
    </row>
    <row r="41" ht="12.75">
      <c r="H41" s="78"/>
    </row>
    <row r="42" ht="12.75">
      <c r="H42" s="78"/>
    </row>
    <row r="43" ht="12.75">
      <c r="H43" s="78"/>
    </row>
    <row r="44" ht="12.75">
      <c r="H44" s="78"/>
    </row>
    <row r="45" ht="12.75">
      <c r="H45" s="78"/>
    </row>
    <row r="46" ht="12.75">
      <c r="H46" s="78"/>
    </row>
    <row r="47" ht="12.75">
      <c r="H47" s="78"/>
    </row>
    <row r="48" ht="12.75">
      <c r="H48" s="78"/>
    </row>
    <row r="49" ht="12.75">
      <c r="H49" s="78"/>
    </row>
    <row r="50" ht="12.75">
      <c r="H50" s="78"/>
    </row>
    <row r="51" ht="12.75">
      <c r="H51" s="78"/>
    </row>
    <row r="52" ht="12.75">
      <c r="H52" s="78"/>
    </row>
    <row r="53" ht="12.75">
      <c r="H53" s="78"/>
    </row>
    <row r="54" ht="12.75">
      <c r="H54" s="78"/>
    </row>
    <row r="55" ht="12.75">
      <c r="H55" s="78"/>
    </row>
    <row r="56" ht="12.75">
      <c r="H56" s="78"/>
    </row>
    <row r="57" ht="12.75">
      <c r="H57" s="78"/>
    </row>
    <row r="58" ht="12.75">
      <c r="H58" s="78"/>
    </row>
    <row r="59" ht="12.75">
      <c r="H59" s="78"/>
    </row>
    <row r="60" ht="12.75">
      <c r="H60" s="78"/>
    </row>
    <row r="61" ht="12.75">
      <c r="H61" s="78"/>
    </row>
    <row r="62" ht="12.75">
      <c r="H62" s="78"/>
    </row>
    <row r="63" ht="12.75">
      <c r="H63" s="7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&amp;R&amp;"Arial,Bold"Case No. 07-_____GA-AIS
Applicants' Exhibit C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rmsmith</dc:creator>
  <cp:keywords/>
  <dc:description/>
  <cp:lastModifiedBy>vleach-payne</cp:lastModifiedBy>
  <cp:lastPrinted>2007-09-10T16:31:17Z</cp:lastPrinted>
  <dcterms:created xsi:type="dcterms:W3CDTF">2007-08-14T17:58:43Z</dcterms:created>
  <dcterms:modified xsi:type="dcterms:W3CDTF">2007-09-11T15:58:32Z</dcterms:modified>
  <cp:category/>
  <cp:version/>
  <cp:contentType/>
  <cp:contentStatus/>
</cp:coreProperties>
</file>