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<sst xmlns="http://schemas.openxmlformats.org/spreadsheetml/2006/main" count="271" uniqueCount="171">
  <si>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</si>
  <si>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</si>
  <si>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</si>
  <si>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</si>
  <si>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</si>
  <si>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</si>
  <si>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</si>
  <si>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</si>
  <si>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</si>
  <si>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</si>
  <si>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</si>
  <si>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</si>
  <si>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</si>
  <si>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</si>
  <si>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</si>
  <si>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</si>
  <si>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</si>
  <si>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</si>
  <si>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</si>
  <si>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</si>
  <si>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</si>
  <si>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</si>
  <si>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</si>
  <si>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</si>
  <si>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</si>
  <si>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</si>
  <si>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</si>
  <si>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</si>
  <si>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</si>
  <si>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</si>
  <si>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</si>
  <si>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</si>
  <si>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</si>
  <si>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</si>
  <si>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</si>
  <si>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</si>
  <si>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</si>
  <si>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</si>
  <si>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</si>
  <si>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</si>
  <si>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</si>
  <si>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</si>
  <si>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</si>
  <si>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</si>
  <si>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</si>
  <si>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</si>
  <si>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</si>
  <si>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</si>
  <si>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</si>
  <si>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</si>
  <si>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</si>
  <si>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</si>
  <si>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</si>
  <si>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</si>
  <si>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</si>
  <si>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</si>
  <si>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</si>
  <si>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</si>
  <si>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</si>
  <si>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</si>
  <si>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</si>
  <si>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</si>
  <si>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</si>
  <si>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</si>
  <si>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</si>
  <si>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</si>
  <si>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</si>
  <si>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</si>
  <si>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</si>
  <si>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</si>
  <si>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</si>
  <si>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</si>
  <si>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</si>
  <si>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</si>
  <si>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</si>
  <si>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</si>
  <si>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</si>
  <si>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</si>
  <si>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</si>
  <si>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</si>
  <si>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</si>
  <si>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</si>
  <si>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</si>
  <si>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</si>
  <si>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</si>
  <si>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</si>
  <si>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</si>
  <si>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</si>
  <si>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</si>
  <si>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</si>
  <si>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</si>
  <si>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</si>
  <si>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</si>
  <si>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</si>
  <si>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</si>
  <si>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</si>
  <si>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</si>
  <si>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</si>
  <si>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</si>
  <si>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</si>
  <si>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</si>
  <si>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</si>
  <si>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</si>
  <si>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</si>
  <si>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</si>
  <si>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</si>
  <si>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</si>
  <si>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</si>
  <si>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</si>
  <si>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</si>
  <si>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</si>
  <si>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</si>
  <si>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</si>
  <si>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</si>
  <si>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</si>
  <si>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</si>
  <si>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</si>
  <si>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</si>
  <si>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</si>
  <si>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</si>
  <si>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</si>
  <si>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</si>
  <si>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</si>
  <si>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</si>
  <si>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</si>
  <si>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</si>
  <si>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</si>
  <si>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</si>
  <si>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</si>
  <si>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</si>
  <si>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</si>
  <si>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</si>
  <si>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</si>
  <si>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</si>
  <si>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</si>
  <si>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</si>
  <si>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</si>
  <si>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</si>
  <si>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</si>
  <si>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</si>
  <si>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</si>
  <si>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</si>
  <si>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</si>
  <si>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</si>
  <si>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</si>
  <si>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</si>
  <si>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</si>
  <si>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</si>
  <si>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</si>
  <si>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</si>
  <si>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</si>
  <si>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</si>
  <si>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</si>
  <si>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</si>
  <si>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</si>
  <si>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</si>
  <si>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</si>
  <si>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</si>
  <si>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</si>
  <si>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</si>
  <si>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</si>
  <si>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</si>
  <si>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</si>
  <si>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</si>
  <si>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</si>
  <si>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Case #13-0217-GA-GCR</t>
  </si>
  <si>
    <t>4/30/13</t>
  </si>
  <si>
    <t>February</t>
  </si>
  <si>
    <t>March</t>
  </si>
  <si>
    <t>April</t>
  </si>
  <si>
    <t>Columbia Gas Transmission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</si>
</sst>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90" t="s">
        <v>0</v>
      </c>
      <c r="B1" s="90"/>
      <c r="C1" s="90"/>
      <c r="D1" s="90"/>
    </row>
    <row r="2" spans="1:4" ht="8.25" customHeight="1">
      <c r="A2" s="28"/>
      <c r="B2" s="28"/>
      <c r="C2" s="28"/>
      <c r="D2" s="28"/>
    </row>
    <row r="3" spans="1:4" ht="18">
      <c r="A3" s="90" t="s">
        <v>1</v>
      </c>
      <c r="B3" s="90"/>
      <c r="C3" s="90"/>
      <c r="D3" s="90"/>
    </row>
    <row r="4" spans="1:4" ht="8.25" customHeight="1">
      <c r="A4" s="28"/>
      <c r="B4" s="28"/>
      <c r="C4" s="28"/>
      <c r="D4" s="28"/>
    </row>
    <row r="5" spans="1:4" ht="18">
      <c r="A5" s="90" t="s">
        <v>138</v>
      </c>
      <c r="B5" s="90"/>
      <c r="C5" s="90"/>
      <c r="D5" s="90"/>
    </row>
    <row r="6" spans="1:4" ht="8.25" customHeight="1">
      <c r="A6" s="28"/>
      <c r="B6" s="28"/>
      <c r="C6" s="28"/>
      <c r="D6" s="28"/>
    </row>
    <row r="7" spans="1:4" ht="18">
      <c r="A7" s="90" t="s">
        <v>165</v>
      </c>
      <c r="B7" s="90"/>
      <c r="C7" s="90"/>
      <c r="D7" s="90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5" t="s">
        <v>6</v>
      </c>
    </row>
    <row r="10" spans="1:4" ht="15">
      <c r="A10" s="71" t="s">
        <v>140</v>
      </c>
      <c r="B10" s="74"/>
      <c r="C10" s="10" t="s">
        <v>51</v>
      </c>
      <c r="D10" s="43">
        <f>D25</f>
        <v>4.4938</v>
      </c>
    </row>
    <row r="11" spans="1:4" ht="15">
      <c r="A11" s="7" t="s">
        <v>141</v>
      </c>
      <c r="B11" s="33"/>
      <c r="C11" s="10" t="s">
        <v>51</v>
      </c>
      <c r="D11" s="43">
        <f>D35</f>
        <v>-0.1105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-0.5235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3.8598</v>
      </c>
    </row>
    <row r="14" spans="1:4" ht="15.75">
      <c r="A14" s="82"/>
      <c r="B14" s="33"/>
      <c r="C14" s="15"/>
      <c r="D14" s="83"/>
    </row>
    <row r="15" ht="15">
      <c r="A15" s="1" t="s">
        <v>144</v>
      </c>
    </row>
    <row r="16" spans="1:4" ht="18">
      <c r="A16" s="27" t="s">
        <v>145</v>
      </c>
      <c r="B16" s="84">
        <v>41487</v>
      </c>
      <c r="C16" s="85" t="s">
        <v>146</v>
      </c>
      <c r="D16" s="84">
        <v>41518</v>
      </c>
    </row>
    <row r="17" spans="1:4" ht="18">
      <c r="A17" s="27"/>
      <c r="B17" s="86"/>
      <c r="C17" s="85"/>
      <c r="D17" s="87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5" t="s">
        <v>6</v>
      </c>
    </row>
    <row r="21" spans="1:4" ht="15">
      <c r="A21" s="71" t="s">
        <v>148</v>
      </c>
      <c r="B21" s="74"/>
      <c r="C21" s="69" t="s">
        <v>9</v>
      </c>
      <c r="D21" s="88">
        <f>'Sch 1'!J36</f>
        <v>3005277.12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3005277.12</v>
      </c>
    </row>
    <row r="24" spans="1:4" ht="15">
      <c r="A24" s="7" t="s">
        <v>151</v>
      </c>
      <c r="B24" s="33"/>
      <c r="C24" s="15" t="s">
        <v>40</v>
      </c>
      <c r="D24" s="36">
        <v>668767</v>
      </c>
    </row>
    <row r="25" spans="1:4" ht="15">
      <c r="A25" s="46" t="s">
        <v>152</v>
      </c>
      <c r="B25" s="23"/>
      <c r="C25" s="48" t="s">
        <v>51</v>
      </c>
      <c r="D25" s="89">
        <f>D23/D24</f>
        <v>4.4938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5" t="s">
        <v>6</v>
      </c>
    </row>
    <row r="31" spans="1:4" ht="15">
      <c r="A31" s="71" t="s">
        <v>155</v>
      </c>
      <c r="B31" s="74"/>
      <c r="C31" s="10" t="s">
        <v>51</v>
      </c>
      <c r="D31" s="43">
        <f>'Sch 2'!J31</f>
        <v>-0.1105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9">
        <f>SUM(D31:D34)</f>
        <v>-0.1105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5" t="s">
        <v>6</v>
      </c>
    </row>
    <row r="41" spans="1:4" ht="15">
      <c r="A41" s="71" t="s">
        <v>62</v>
      </c>
      <c r="B41" s="74"/>
      <c r="C41" s="10" t="s">
        <v>51</v>
      </c>
      <c r="D41" s="43">
        <f>'Sch 3'!I39</f>
        <v>-0.1483</v>
      </c>
    </row>
    <row r="42" spans="1:4" ht="15">
      <c r="A42" s="7" t="s">
        <v>161</v>
      </c>
      <c r="B42" s="33"/>
      <c r="C42" s="10" t="s">
        <v>51</v>
      </c>
      <c r="D42" s="43">
        <v>-0.2842</v>
      </c>
    </row>
    <row r="43" spans="1:4" ht="15">
      <c r="A43" s="7" t="s">
        <v>162</v>
      </c>
      <c r="B43" s="33"/>
      <c r="C43" s="10" t="s">
        <v>51</v>
      </c>
      <c r="D43" s="43">
        <v>-0.0127</v>
      </c>
    </row>
    <row r="44" spans="1:4" ht="15">
      <c r="A44" s="7" t="s">
        <v>163</v>
      </c>
      <c r="B44" s="33"/>
      <c r="C44" s="10" t="s">
        <v>51</v>
      </c>
      <c r="D44" s="43">
        <v>-0.0783</v>
      </c>
    </row>
    <row r="45" spans="1:4" ht="15">
      <c r="A45" s="46" t="s">
        <v>164</v>
      </c>
      <c r="B45" s="23"/>
      <c r="C45" s="47" t="s">
        <v>51</v>
      </c>
      <c r="D45" s="89">
        <f>SUM(D41:D44)</f>
        <v>-0.5235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J1" sqref="J1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125</v>
      </c>
      <c r="B5" s="90"/>
      <c r="C5" s="90"/>
      <c r="D5" s="90"/>
      <c r="E5" s="90"/>
      <c r="F5" s="90"/>
      <c r="G5" s="90"/>
      <c r="H5" s="90"/>
      <c r="I5" s="90"/>
      <c r="J5" s="90"/>
    </row>
    <row r="7" spans="5:8" ht="15">
      <c r="E7" s="93" t="s">
        <v>121</v>
      </c>
      <c r="F7" s="93"/>
      <c r="G7" s="93"/>
      <c r="H7" s="72">
        <v>41487</v>
      </c>
    </row>
    <row r="8" spans="3:9" ht="15">
      <c r="C8" s="93" t="s">
        <v>120</v>
      </c>
      <c r="D8" s="93"/>
      <c r="E8" s="93"/>
      <c r="F8" s="93"/>
      <c r="G8" s="93"/>
      <c r="H8" s="93"/>
      <c r="I8" s="73" t="s">
        <v>166</v>
      </c>
    </row>
    <row r="10" spans="1:10" ht="15">
      <c r="A10" s="71"/>
      <c r="B10" s="74"/>
      <c r="C10" s="74"/>
      <c r="D10" s="74"/>
      <c r="E10" s="74"/>
      <c r="F10" s="74"/>
      <c r="G10" s="94" t="s">
        <v>126</v>
      </c>
      <c r="H10" s="95"/>
      <c r="I10" s="95"/>
      <c r="J10" s="96"/>
    </row>
    <row r="11" spans="1:10" ht="15">
      <c r="A11" s="91" t="s">
        <v>127</v>
      </c>
      <c r="B11" s="92"/>
      <c r="C11" s="92"/>
      <c r="D11" s="92"/>
      <c r="E11" s="92"/>
      <c r="F11" s="23"/>
      <c r="G11" s="49" t="s">
        <v>97</v>
      </c>
      <c r="H11" s="29" t="s">
        <v>93</v>
      </c>
      <c r="I11" s="29" t="s">
        <v>89</v>
      </c>
      <c r="J11" s="75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6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7"/>
      <c r="H15" s="77">
        <f>'Sch 1A'!M41</f>
        <v>3005277.12</v>
      </c>
      <c r="I15" s="77"/>
      <c r="J15" s="78">
        <f>+H15</f>
        <v>3005277.12</v>
      </c>
    </row>
    <row r="16" spans="1:10" ht="15">
      <c r="A16" s="7"/>
      <c r="B16" s="4"/>
      <c r="C16" s="4"/>
      <c r="D16" s="4"/>
      <c r="E16" s="4"/>
      <c r="G16" s="77"/>
      <c r="H16" s="77"/>
      <c r="I16" s="77"/>
      <c r="J16" s="78"/>
    </row>
    <row r="17" spans="1:10" ht="15">
      <c r="A17" s="7"/>
      <c r="B17" s="74"/>
      <c r="C17" s="74"/>
      <c r="D17" s="74"/>
      <c r="E17" s="74"/>
      <c r="G17" s="77"/>
      <c r="H17" s="77"/>
      <c r="I17" s="77"/>
      <c r="J17" s="78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6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9"/>
      <c r="I31" s="46"/>
      <c r="J31" s="80">
        <f>+J15</f>
        <v>3005277.12</v>
      </c>
    </row>
    <row r="32" ht="15">
      <c r="J32" s="76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1">
        <f>+J31</f>
        <v>3005277.12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1" customFormat="1" ht="18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1" customFormat="1" ht="18">
      <c r="A5" s="90" t="s">
        <v>122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3" t="s">
        <v>121</v>
      </c>
      <c r="E7" s="93"/>
      <c r="F7" s="93"/>
      <c r="G7" s="93"/>
      <c r="H7" s="93"/>
      <c r="I7" s="93"/>
      <c r="J7" s="93"/>
      <c r="K7" s="97">
        <v>41487</v>
      </c>
      <c r="L7" s="97"/>
      <c r="M7" s="31"/>
    </row>
    <row r="8" spans="1:13" s="1" customFormat="1" ht="15">
      <c r="A8" s="31"/>
      <c r="B8" s="31"/>
      <c r="C8" s="93" t="s">
        <v>120</v>
      </c>
      <c r="D8" s="93"/>
      <c r="E8" s="93"/>
      <c r="F8" s="93"/>
      <c r="G8" s="93"/>
      <c r="H8" s="93"/>
      <c r="I8" s="93"/>
      <c r="J8" s="93"/>
      <c r="K8" s="97">
        <v>41394</v>
      </c>
      <c r="L8" s="97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100" t="s">
        <v>103</v>
      </c>
      <c r="I19" s="101"/>
      <c r="J19" s="99" t="s">
        <v>102</v>
      </c>
      <c r="K19" s="100"/>
      <c r="L19" s="101"/>
      <c r="M19" s="68" t="s">
        <v>101</v>
      </c>
      <c r="N19" s="33"/>
    </row>
    <row r="20" spans="1:14" s="1" customFormat="1" ht="15">
      <c r="A20" s="91" t="s">
        <v>4</v>
      </c>
      <c r="B20" s="92"/>
      <c r="C20" s="92"/>
      <c r="D20" s="92"/>
      <c r="E20" s="92"/>
      <c r="F20" s="92"/>
      <c r="G20" s="98"/>
      <c r="H20" s="92" t="s">
        <v>100</v>
      </c>
      <c r="I20" s="98"/>
      <c r="J20" s="91" t="s">
        <v>99</v>
      </c>
      <c r="K20" s="92"/>
      <c r="L20" s="98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4.56</v>
      </c>
      <c r="J29" s="102">
        <v>659052</v>
      </c>
      <c r="K29" s="103"/>
      <c r="L29" s="104"/>
      <c r="M29" s="64">
        <f>+I29*J29</f>
        <v>3005277.12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3005277.12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A20:G20"/>
    <mergeCell ref="J19:L19"/>
    <mergeCell ref="J20:L20"/>
    <mergeCell ref="J29:L29"/>
    <mergeCell ref="H19:I19"/>
    <mergeCell ref="H20:I20"/>
    <mergeCell ref="K8:L8"/>
    <mergeCell ref="A3:M3"/>
    <mergeCell ref="A4:M4"/>
    <mergeCell ref="A5:M5"/>
    <mergeCell ref="D7:J7"/>
    <mergeCell ref="K7:L7"/>
    <mergeCell ref="C8:J8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65</v>
      </c>
      <c r="B5" s="90"/>
      <c r="C5" s="90"/>
      <c r="D5" s="90"/>
      <c r="E5" s="90"/>
      <c r="F5" s="90"/>
      <c r="G5" s="90"/>
      <c r="H5" s="90"/>
      <c r="I5" s="90"/>
      <c r="J5" s="90"/>
    </row>
    <row r="7" spans="3:7" ht="15">
      <c r="C7" s="105" t="s">
        <v>66</v>
      </c>
      <c r="D7" s="105"/>
      <c r="E7" s="105"/>
      <c r="F7" s="105"/>
      <c r="G7" s="55" t="s">
        <v>166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4" t="s">
        <v>4</v>
      </c>
      <c r="B9" s="95"/>
      <c r="C9" s="95"/>
      <c r="D9" s="95"/>
      <c r="E9" s="95"/>
      <c r="F9" s="95"/>
      <c r="G9" s="95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4/30/13</v>
      </c>
      <c r="I11" s="10" t="s">
        <v>40</v>
      </c>
      <c r="J11" s="41">
        <v>424438</v>
      </c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4/30/13</v>
      </c>
      <c r="I13" s="10" t="s">
        <v>40</v>
      </c>
      <c r="J13" s="38">
        <v>668767</v>
      </c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>
        <f>J11/J13</f>
        <v>0.6347</v>
      </c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>
        <v>70056.72</v>
      </c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44465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>
        <f>J45</f>
        <v>0</v>
      </c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44465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6"/>
      <c r="H27" s="106"/>
      <c r="I27" s="10" t="s">
        <v>9</v>
      </c>
      <c r="J27" s="11">
        <f>J23*J25</f>
        <v>46910.58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4/30/13</v>
      </c>
      <c r="I29" s="10" t="s">
        <v>40</v>
      </c>
      <c r="J29" s="36">
        <f>J11</f>
        <v>424438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>
        <f>J27/J29*-1</f>
        <v>-0.1105</v>
      </c>
    </row>
    <row r="34" spans="1:10" ht="15">
      <c r="A34" s="93" t="s">
        <v>78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2:9" ht="15">
      <c r="B35" s="105" t="s">
        <v>79</v>
      </c>
      <c r="C35" s="105"/>
      <c r="D35" s="105"/>
      <c r="E35" s="105"/>
      <c r="F35" s="105"/>
      <c r="G35" s="105"/>
      <c r="H35" s="55" t="str">
        <f>G7</f>
        <v>4/30/13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4" t="s">
        <v>4</v>
      </c>
      <c r="B37" s="95"/>
      <c r="C37" s="95"/>
      <c r="D37" s="95"/>
      <c r="E37" s="95"/>
      <c r="F37" s="95"/>
      <c r="G37" s="95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 t="s">
        <v>170</v>
      </c>
      <c r="C40" s="23"/>
      <c r="D40" s="23"/>
      <c r="E40" s="23"/>
      <c r="F40" s="23"/>
      <c r="G40" s="23"/>
      <c r="I40" s="15" t="s">
        <v>9</v>
      </c>
      <c r="J40" s="16">
        <v>70056.72</v>
      </c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70056.72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>
        <v>0</v>
      </c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J42+J45</f>
        <v>70056.72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I1" sqref="I1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</row>
    <row r="4" spans="1:9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9" ht="18.75" customHeight="1">
      <c r="A5" s="90" t="s">
        <v>36</v>
      </c>
      <c r="B5" s="90"/>
      <c r="C5" s="90"/>
      <c r="D5" s="90"/>
      <c r="E5" s="90"/>
      <c r="F5" s="90"/>
      <c r="G5" s="90"/>
      <c r="H5" s="90"/>
      <c r="I5" s="90"/>
    </row>
    <row r="7" spans="4:8" ht="15">
      <c r="D7" s="105" t="s">
        <v>37</v>
      </c>
      <c r="E7" s="105"/>
      <c r="F7" s="105"/>
      <c r="G7" s="105"/>
      <c r="H7" s="32" t="s">
        <v>166</v>
      </c>
    </row>
    <row r="8" spans="7:8" ht="15">
      <c r="G8" s="33"/>
      <c r="H8" s="33"/>
    </row>
    <row r="10" spans="1:9" ht="15">
      <c r="A10" s="94" t="s">
        <v>4</v>
      </c>
      <c r="B10" s="95"/>
      <c r="C10" s="95"/>
      <c r="D10" s="95"/>
      <c r="E10" s="4"/>
      <c r="F10" s="6" t="s">
        <v>5</v>
      </c>
      <c r="G10" s="6" t="s">
        <v>167</v>
      </c>
      <c r="H10" s="6" t="s">
        <v>168</v>
      </c>
      <c r="I10" s="6" t="s">
        <v>169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109487</v>
      </c>
      <c r="H13" s="36">
        <v>99602</v>
      </c>
      <c r="I13" s="36">
        <v>55441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109487</v>
      </c>
      <c r="H15" s="39">
        <f>SUM(H13:H14)</f>
        <v>99602</v>
      </c>
      <c r="I15" s="39">
        <f>SUM(I13:I14)</f>
        <v>55441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445852.1</v>
      </c>
      <c r="H18" s="11">
        <v>450244.44</v>
      </c>
      <c r="I18" s="11">
        <v>264759.34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f>'Sch 4'!M36</f>
        <v>-3521.33</v>
      </c>
    </row>
    <row r="20" spans="1:9" ht="15">
      <c r="A20" s="7"/>
      <c r="B20" s="1" t="s">
        <v>44</v>
      </c>
      <c r="D20" s="3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445852.1</v>
      </c>
      <c r="H21" s="40">
        <f>SUM(H18:H19)</f>
        <v>450244.44</v>
      </c>
      <c r="I21" s="40">
        <f>SUM(I18:I19)</f>
        <v>261238.01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70343</v>
      </c>
      <c r="H24" s="41">
        <v>64594</v>
      </c>
      <c r="I24" s="41">
        <v>40508</v>
      </c>
    </row>
    <row r="25" spans="1:9" ht="15">
      <c r="A25" s="7"/>
      <c r="B25" s="1" t="s">
        <v>48</v>
      </c>
      <c r="F25" s="10" t="s">
        <v>40</v>
      </c>
      <c r="G25" s="41">
        <v>39438</v>
      </c>
      <c r="H25" s="41">
        <v>36933</v>
      </c>
      <c r="I25" s="41">
        <v>23390</v>
      </c>
    </row>
    <row r="26" spans="1:9" ht="15">
      <c r="A26" s="7" t="s">
        <v>49</v>
      </c>
      <c r="F26" s="10" t="s">
        <v>40</v>
      </c>
      <c r="G26" s="42">
        <f>SUM(G24:G25)</f>
        <v>109781</v>
      </c>
      <c r="H26" s="42">
        <f>SUM(H24:H25)</f>
        <v>101527</v>
      </c>
      <c r="I26" s="42">
        <f>SUM(I24:I25)</f>
        <v>63898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4.0613</v>
      </c>
      <c r="H28" s="43">
        <f>ROUND(H21/H26,4)</f>
        <v>4.4347</v>
      </c>
      <c r="I28" s="43">
        <f>ROUND(I21/I26,4)</f>
        <v>4.0884</v>
      </c>
    </row>
    <row r="29" spans="1:9" ht="15">
      <c r="A29" s="7" t="s">
        <v>52</v>
      </c>
      <c r="F29" s="10" t="s">
        <v>51</v>
      </c>
      <c r="G29" s="44">
        <v>4.491</v>
      </c>
      <c r="H29" s="45">
        <v>4.5899</v>
      </c>
      <c r="I29" s="45">
        <v>4.6987</v>
      </c>
    </row>
    <row r="30" spans="1:9" ht="15">
      <c r="A30" s="7" t="s">
        <v>53</v>
      </c>
      <c r="F30" s="10" t="s">
        <v>51</v>
      </c>
      <c r="G30" s="43">
        <f>ROUND(G28-G29,4)</f>
        <v>-0.4297</v>
      </c>
      <c r="H30" s="43">
        <f>ROUND(H28-H29,4)</f>
        <v>-0.1552</v>
      </c>
      <c r="I30" s="43">
        <f>ROUND(I28-I29,4)</f>
        <v>-0.6103</v>
      </c>
    </row>
    <row r="31" spans="1:9" ht="15">
      <c r="A31" s="7" t="s">
        <v>54</v>
      </c>
      <c r="F31" s="10" t="s">
        <v>40</v>
      </c>
      <c r="G31" s="41">
        <f>+G24</f>
        <v>70343</v>
      </c>
      <c r="H31" s="41">
        <f>+H24</f>
        <v>64594</v>
      </c>
      <c r="I31" s="41">
        <f>+I24</f>
        <v>40508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-30226.39</v>
      </c>
      <c r="H32" s="40">
        <f>ROUND(H30*H31,2)</f>
        <v>-10024.99</v>
      </c>
      <c r="I32" s="40">
        <f>ROUND(I30*I31,2)</f>
        <v>-24722.03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1" t="s">
        <v>4</v>
      </c>
      <c r="B36" s="92"/>
      <c r="C36" s="92"/>
      <c r="D36" s="92"/>
      <c r="E36" s="92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-64973.41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4/30/13</v>
      </c>
      <c r="G38" s="33"/>
      <c r="H38" s="51" t="s">
        <v>61</v>
      </c>
      <c r="I38" s="41">
        <v>438077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-0.1483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B1">
      <selection activeCell="M1" sqref="M1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.75" customHeight="1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ht="10.5" customHeight="1"/>
    <row r="7" spans="4:10" ht="15">
      <c r="D7" s="93" t="s">
        <v>3</v>
      </c>
      <c r="E7" s="93"/>
      <c r="F7" s="93"/>
      <c r="G7" s="93"/>
      <c r="H7" s="93"/>
      <c r="I7" s="93"/>
      <c r="J7" s="3" t="s">
        <v>166</v>
      </c>
    </row>
    <row r="8" ht="31.5" customHeight="1"/>
    <row r="9" spans="1:13" ht="15">
      <c r="A9" s="94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-48299.54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-0.1055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424438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-44778.21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-3521.33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424438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1">
        <f>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-3521.33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bbartley</cp:lastModifiedBy>
  <cp:lastPrinted>2013-04-29T13:54:20Z</cp:lastPrinted>
  <dcterms:created xsi:type="dcterms:W3CDTF">1999-08-13T17:16:30Z</dcterms:created>
  <dcterms:modified xsi:type="dcterms:W3CDTF">2013-07-30T13:25:37Z</dcterms:modified>
  <cp:category/>
  <cp:version/>
  <cp:contentType/>
  <cp:contentStatus/>
</cp:coreProperties>
</file>