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Summary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<sst xmlns="http://schemas.openxmlformats.org/spreadsheetml/2006/main" count="274" uniqueCount="173">
  <si>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</si>
  <si>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</si>
  <si>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</si>
  <si>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</si>
  <si>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</si>
  <si>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</si>
  <si>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</si>
  <si>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</si>
  <si>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</si>
  <si>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</si>
  <si>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</si>
  <si>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</si>
  <si>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</si>
  <si>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</si>
  <si>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</si>
  <si>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</si>
  <si>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</si>
  <si>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</si>
  <si>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</si>
  <si>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</si>
  <si>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</si>
  <si>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</si>
  <si>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</si>
  <si>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</si>
  <si>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</si>
  <si>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</si>
  <si>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</si>
  <si>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</si>
  <si>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</si>
  <si>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</si>
  <si>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</si>
  <si>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</si>
  <si>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</si>
  <si>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</si>
  <si>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</si>
  <si>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</si>
  <si>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</si>
  <si>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</si>
  <si>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</si>
  <si>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</si>
  <si>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</si>
  <si>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</si>
  <si>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</si>
  <si>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</si>
  <si>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</si>
  <si>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</si>
  <si>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</si>
  <si>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</si>
  <si>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</si>
  <si>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</si>
  <si>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</si>
  <si>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</si>
  <si>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</si>
  <si>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</si>
  <si>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</si>
  <si>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</si>
  <si>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</si>
  <si>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</si>
  <si>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</si>
  <si>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</si>
  <si>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</si>
  <si>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</si>
  <si>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</si>
  <si>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</si>
  <si>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</si>
  <si>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</si>
  <si>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</si>
  <si>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</si>
  <si>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</si>
  <si>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</si>
  <si>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</si>
  <si>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</si>
  <si>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</si>
  <si>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</si>
  <si>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</si>
  <si>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</si>
  <si>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</si>
  <si>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</si>
  <si>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</si>
  <si>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</si>
  <si>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</si>
  <si>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</si>
  <si>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</si>
  <si>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</si>
  <si>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</si>
  <si>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</si>
  <si>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</si>
  <si>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</si>
  <si>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</si>
  <si>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</si>
  <si>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</si>
  <si>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</si>
  <si>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</si>
  <si>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</si>
  <si>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</si>
  <si>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</si>
  <si>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</si>
  <si>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</si>
  <si>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</si>
  <si>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</si>
  <si>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</si>
  <si>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</si>
  <si>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</si>
  <si>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</si>
  <si>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</si>
  <si>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</si>
  <si>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</si>
  <si>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</si>
  <si>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</si>
  <si>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</si>
  <si>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</si>
  <si>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</si>
  <si>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</si>
  <si>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</si>
  <si>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</si>
  <si>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</si>
  <si>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</si>
  <si>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</si>
  <si>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</si>
  <si>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</si>
  <si>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</si>
  <si>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</si>
  <si>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</si>
  <si>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</si>
  <si>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</si>
  <si>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</si>
  <si>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</si>
  <si>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</si>
  <si>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</si>
  <si>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</si>
  <si>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</si>
  <si>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</si>
  <si>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</si>
  <si>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</si>
  <si>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</si>
  <si>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</si>
  <si>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</si>
  <si>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</si>
  <si>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</si>
  <si>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>Case #11-0217-GA-GCR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</si>
  <si>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</si>
  <si>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</si>
  <si>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</si>
  <si>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</si>
  <si>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</si>
  <si>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</si>
  <si>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</si>
  <si>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</si>
  <si>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</si>
  <si>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</si>
  <si>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</si>
  <si>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</si>
  <si>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</si>
  <si>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</si>
  <si>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</si>
  <si>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</si>
  <si>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</si>
  <si>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</si>
  <si>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</si>
  <si>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</si>
  <si>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</si>
  <si>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</si>
  <si>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</si>
  <si>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</si>
  <si>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</si>
  <si>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</si>
  <si>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1/31/11</t>
  </si>
  <si>
    <t>November</t>
  </si>
  <si>
    <t>December</t>
  </si>
  <si>
    <t>January</t>
  </si>
  <si>
    <t>Supplier Refund</t>
  </si>
  <si>
    <t>TRANSFER TO SCH 3</t>
  </si>
  <si>
    <t>Columbia Gas Transmission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</si>
</sst>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4">
      <selection activeCell="D22" sqref="D22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139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140</v>
      </c>
      <c r="B9" s="4"/>
      <c r="C9" s="6" t="s">
        <v>5</v>
      </c>
      <c r="D9" s="75" t="s">
        <v>6</v>
      </c>
    </row>
    <row r="10" spans="1:4" ht="15">
      <c r="A10" s="71" t="s">
        <v>141</v>
      </c>
      <c r="B10" s="74"/>
      <c r="C10" s="10" t="s">
        <v>51</v>
      </c>
      <c r="D10" s="43">
        <f>D25</f>
        <v>5.3141</v>
      </c>
    </row>
    <row r="11" spans="1:4" ht="15">
      <c r="A11" s="7" t="s">
        <v>142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143</v>
      </c>
      <c r="B12" s="33"/>
      <c r="C12" s="10" t="s">
        <v>51</v>
      </c>
      <c r="D12" s="43">
        <f>D45</f>
        <v>-0.6888</v>
      </c>
    </row>
    <row r="13" spans="1:4" ht="16.5" thickBot="1">
      <c r="A13" s="21" t="s">
        <v>144</v>
      </c>
      <c r="B13" s="23"/>
      <c r="C13" s="48" t="s">
        <v>51</v>
      </c>
      <c r="D13" s="54">
        <f>SUM(D10:D12)</f>
        <v>4.6253</v>
      </c>
    </row>
    <row r="14" spans="1:4" ht="15.75">
      <c r="A14" s="82"/>
      <c r="B14" s="33"/>
      <c r="C14" s="15"/>
      <c r="D14" s="83"/>
    </row>
    <row r="15" ht="15">
      <c r="A15" s="1" t="s">
        <v>145</v>
      </c>
    </row>
    <row r="16" spans="1:4" ht="18">
      <c r="A16" s="27" t="s">
        <v>146</v>
      </c>
      <c r="B16" s="84">
        <v>40725</v>
      </c>
      <c r="C16" s="85" t="s">
        <v>147</v>
      </c>
      <c r="D16" s="84">
        <v>40756</v>
      </c>
    </row>
    <row r="17" spans="1:4" ht="18">
      <c r="A17" s="27"/>
      <c r="B17" s="86"/>
      <c r="C17" s="85"/>
      <c r="D17" s="87"/>
    </row>
    <row r="19" spans="1:4" ht="15">
      <c r="A19" s="23" t="s">
        <v>148</v>
      </c>
      <c r="B19" s="23"/>
      <c r="C19" s="23"/>
      <c r="D19" s="23"/>
    </row>
    <row r="20" spans="1:4" ht="15">
      <c r="A20" s="62" t="s">
        <v>140</v>
      </c>
      <c r="B20" s="4"/>
      <c r="C20" s="30" t="s">
        <v>5</v>
      </c>
      <c r="D20" s="75" t="s">
        <v>6</v>
      </c>
    </row>
    <row r="21" spans="1:4" ht="15">
      <c r="A21" s="71" t="s">
        <v>149</v>
      </c>
      <c r="B21" s="74"/>
      <c r="C21" s="69" t="s">
        <v>9</v>
      </c>
      <c r="D21" s="88">
        <f>'Sch 1'!J36</f>
        <v>3297228.33</v>
      </c>
    </row>
    <row r="22" spans="1:4" ht="15">
      <c r="A22" s="7" t="s">
        <v>150</v>
      </c>
      <c r="B22" s="33"/>
      <c r="C22" s="15" t="s">
        <v>9</v>
      </c>
      <c r="D22" s="56">
        <v>0</v>
      </c>
    </row>
    <row r="23" spans="1:4" ht="15">
      <c r="A23" s="7" t="s">
        <v>151</v>
      </c>
      <c r="B23" s="33"/>
      <c r="C23" s="15" t="s">
        <v>9</v>
      </c>
      <c r="D23" s="16">
        <f>+D21+D22</f>
        <v>3297228.33</v>
      </c>
    </row>
    <row r="24" spans="1:4" ht="15">
      <c r="A24" s="7" t="s">
        <v>152</v>
      </c>
      <c r="B24" s="33"/>
      <c r="C24" s="15" t="s">
        <v>40</v>
      </c>
      <c r="D24" s="36">
        <v>620463</v>
      </c>
    </row>
    <row r="25" spans="1:4" ht="15">
      <c r="A25" s="46" t="s">
        <v>153</v>
      </c>
      <c r="B25" s="23"/>
      <c r="C25" s="48" t="s">
        <v>51</v>
      </c>
      <c r="D25" s="89">
        <f>D23/D24</f>
        <v>5.3141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154</v>
      </c>
    </row>
    <row r="29" spans="1:4" ht="15">
      <c r="A29" s="23" t="s">
        <v>155</v>
      </c>
      <c r="B29" s="23"/>
      <c r="C29" s="23"/>
      <c r="D29" s="23"/>
    </row>
    <row r="30" spans="1:4" ht="15">
      <c r="A30" s="62" t="s">
        <v>140</v>
      </c>
      <c r="B30" s="4"/>
      <c r="C30" s="6" t="s">
        <v>5</v>
      </c>
      <c r="D30" s="75" t="s">
        <v>6</v>
      </c>
    </row>
    <row r="31" spans="1:4" ht="15">
      <c r="A31" s="71" t="s">
        <v>156</v>
      </c>
      <c r="B31" s="74"/>
      <c r="C31" s="10" t="s">
        <v>51</v>
      </c>
      <c r="D31" s="43">
        <v>0</v>
      </c>
    </row>
    <row r="32" spans="1:4" ht="15">
      <c r="A32" s="7" t="s">
        <v>157</v>
      </c>
      <c r="B32" s="33"/>
      <c r="C32" s="10" t="s">
        <v>51</v>
      </c>
      <c r="D32" s="43">
        <v>0</v>
      </c>
    </row>
    <row r="33" spans="1:4" ht="15">
      <c r="A33" s="7" t="s">
        <v>158</v>
      </c>
      <c r="B33" s="33"/>
      <c r="C33" s="10" t="s">
        <v>51</v>
      </c>
      <c r="D33" s="43">
        <v>0</v>
      </c>
    </row>
    <row r="34" spans="1:4" ht="15">
      <c r="A34" s="7" t="s">
        <v>159</v>
      </c>
      <c r="B34" s="33"/>
      <c r="C34" s="10" t="s">
        <v>51</v>
      </c>
      <c r="D34" s="43">
        <v>0</v>
      </c>
    </row>
    <row r="35" spans="1:4" ht="15">
      <c r="A35" s="46" t="s">
        <v>160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161</v>
      </c>
      <c r="B39" s="23"/>
      <c r="C39" s="23"/>
      <c r="D39" s="23"/>
    </row>
    <row r="40" spans="1:4" ht="15">
      <c r="A40" s="62" t="s">
        <v>140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-0.2391</v>
      </c>
    </row>
    <row r="42" spans="1:4" ht="15">
      <c r="A42" s="7" t="s">
        <v>162</v>
      </c>
      <c r="B42" s="33"/>
      <c r="C42" s="10" t="s">
        <v>51</v>
      </c>
      <c r="D42" s="43">
        <v>-0.0215</v>
      </c>
    </row>
    <row r="43" spans="1:4" ht="15">
      <c r="A43" s="7" t="s">
        <v>163</v>
      </c>
      <c r="B43" s="33"/>
      <c r="C43" s="10" t="s">
        <v>51</v>
      </c>
      <c r="D43" s="43">
        <v>-0.1013</v>
      </c>
    </row>
    <row r="44" spans="1:4" ht="15">
      <c r="A44" s="7" t="s">
        <v>164</v>
      </c>
      <c r="B44" s="33"/>
      <c r="C44" s="10" t="s">
        <v>51</v>
      </c>
      <c r="D44" s="43">
        <v>-0.3269</v>
      </c>
    </row>
    <row r="45" spans="1:4" ht="15">
      <c r="A45" s="46" t="s">
        <v>165</v>
      </c>
      <c r="B45" s="23"/>
      <c r="C45" s="47" t="s">
        <v>51</v>
      </c>
      <c r="D45" s="89">
        <f>SUM(D41:D44)</f>
        <v>-0.6888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3">
      <selection activeCell="C8" sqref="C8:H8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40725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3297228.33</v>
      </c>
      <c r="I15" s="77"/>
      <c r="J15" s="78">
        <f>+H15</f>
        <v>3297228.33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3297228.33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3297228.33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3">
      <selection activeCell="K7" sqref="K7:L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105">
        <v>40725</v>
      </c>
      <c r="L7" s="105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104" t="s">
        <v>166</v>
      </c>
      <c r="L8" s="104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9" t="s">
        <v>103</v>
      </c>
      <c r="I19" s="100"/>
      <c r="J19" s="98" t="s">
        <v>102</v>
      </c>
      <c r="K19" s="99"/>
      <c r="L19" s="100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7"/>
      <c r="H20" s="92" t="s">
        <v>100</v>
      </c>
      <c r="I20" s="97"/>
      <c r="J20" s="91" t="s">
        <v>99</v>
      </c>
      <c r="K20" s="92"/>
      <c r="L20" s="97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5.37</v>
      </c>
      <c r="J29" s="101">
        <v>614009</v>
      </c>
      <c r="K29" s="102"/>
      <c r="L29" s="103"/>
      <c r="M29" s="64">
        <f>+I29*J29</f>
        <v>3297228.33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3297228.33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1/31/11</v>
      </c>
      <c r="I11" s="10" t="s">
        <v>40</v>
      </c>
      <c r="J11" s="41">
        <v>385624</v>
      </c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1/31/11</v>
      </c>
      <c r="I13" s="10" t="s">
        <v>40</v>
      </c>
      <c r="J13" s="38">
        <v>620463</v>
      </c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>
        <f>J11/J13</f>
        <v>0.6215</v>
      </c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3.86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2.4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2.4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 t="s">
        <v>171</v>
      </c>
      <c r="H27" s="107"/>
      <c r="I27" s="10" t="s">
        <v>9</v>
      </c>
      <c r="J27" s="11">
        <f>J23*J25</f>
        <v>2.53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1/31/11</v>
      </c>
      <c r="I29" s="10" t="s">
        <v>40</v>
      </c>
      <c r="J29" s="36">
        <f>J11</f>
        <v>385624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1/31/11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 t="s">
        <v>172</v>
      </c>
      <c r="C40" s="23"/>
      <c r="D40" s="23"/>
      <c r="E40" s="23"/>
      <c r="F40" s="23"/>
      <c r="G40" s="23"/>
      <c r="I40" s="15" t="s">
        <v>9</v>
      </c>
      <c r="J40" s="16">
        <v>3.86</v>
      </c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3.86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37" sqref="I3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61125</v>
      </c>
      <c r="H13" s="36">
        <v>117369</v>
      </c>
      <c r="I13" s="36">
        <v>129901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61125</v>
      </c>
      <c r="H15" s="39">
        <f>SUM(H13:H14)</f>
        <v>117369</v>
      </c>
      <c r="I15" s="39">
        <f>SUM(I13:I14)</f>
        <v>129901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257598.44</v>
      </c>
      <c r="H18" s="11">
        <v>598446.97</v>
      </c>
      <c r="I18" s="11">
        <v>651213.64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-1184.54</v>
      </c>
    </row>
    <row r="20" spans="1:9" ht="15">
      <c r="A20" s="7"/>
      <c r="B20" s="1" t="s">
        <v>44</v>
      </c>
      <c r="D20" s="33" t="s">
        <v>170</v>
      </c>
      <c r="F20" s="10"/>
      <c r="G20" s="11"/>
      <c r="H20" s="11">
        <v>-2.53</v>
      </c>
      <c r="I20" s="11"/>
    </row>
    <row r="21" spans="1:9" ht="15">
      <c r="A21" s="7" t="s">
        <v>45</v>
      </c>
      <c r="F21" s="10" t="s">
        <v>9</v>
      </c>
      <c r="G21" s="40">
        <f>SUM(G18:G19)</f>
        <v>257598.44</v>
      </c>
      <c r="H21" s="40">
        <f>SUM(H18:H20)</f>
        <v>598444.44</v>
      </c>
      <c r="I21" s="40">
        <f>SUM(I18:I19)</f>
        <v>650029.1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30471</v>
      </c>
      <c r="H24" s="41">
        <v>81665</v>
      </c>
      <c r="I24" s="41">
        <v>73008</v>
      </c>
    </row>
    <row r="25" spans="1:9" ht="15">
      <c r="A25" s="7"/>
      <c r="B25" s="1" t="s">
        <v>48</v>
      </c>
      <c r="F25" s="10" t="s">
        <v>40</v>
      </c>
      <c r="G25" s="41">
        <v>18626</v>
      </c>
      <c r="H25" s="41">
        <v>47946</v>
      </c>
      <c r="I25" s="41">
        <v>43657</v>
      </c>
    </row>
    <row r="26" spans="1:9" ht="15">
      <c r="A26" s="7" t="s">
        <v>49</v>
      </c>
      <c r="F26" s="10" t="s">
        <v>40</v>
      </c>
      <c r="G26" s="42">
        <f>SUM(G24:G25)</f>
        <v>49097</v>
      </c>
      <c r="H26" s="42">
        <f>SUM(H24:H25)</f>
        <v>129611</v>
      </c>
      <c r="I26" s="42">
        <f>SUM(I24:I25)</f>
        <v>116665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5.2467</v>
      </c>
      <c r="H28" s="43">
        <f>ROUND(H21/H26,4)</f>
        <v>4.6172</v>
      </c>
      <c r="I28" s="43">
        <f>ROUND(I21/I26,4)</f>
        <v>5.5718</v>
      </c>
    </row>
    <row r="29" spans="1:9" ht="15">
      <c r="A29" s="7" t="s">
        <v>52</v>
      </c>
      <c r="F29" s="10" t="s">
        <v>51</v>
      </c>
      <c r="G29" s="44">
        <v>4.9849</v>
      </c>
      <c r="H29" s="45">
        <v>5.9363</v>
      </c>
      <c r="I29" s="45">
        <v>5.5993</v>
      </c>
    </row>
    <row r="30" spans="1:9" ht="15">
      <c r="A30" s="7" t="s">
        <v>53</v>
      </c>
      <c r="F30" s="10" t="s">
        <v>51</v>
      </c>
      <c r="G30" s="43">
        <f>ROUND(G28-G29,4)</f>
        <v>0.2618</v>
      </c>
      <c r="H30" s="43">
        <f>ROUND(H28-H29,4)</f>
        <v>-1.3191</v>
      </c>
      <c r="I30" s="43">
        <f>ROUND(I28-I29,4)</f>
        <v>-0.0275</v>
      </c>
    </row>
    <row r="31" spans="1:9" ht="15">
      <c r="A31" s="7" t="s">
        <v>54</v>
      </c>
      <c r="F31" s="10" t="s">
        <v>40</v>
      </c>
      <c r="G31" s="41">
        <f>+G24</f>
        <v>30471</v>
      </c>
      <c r="H31" s="41">
        <f>+H24</f>
        <v>81665</v>
      </c>
      <c r="I31" s="41">
        <f>+I24</f>
        <v>73008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7977.31</v>
      </c>
      <c r="H32" s="40">
        <f>ROUND(H30*H31,2)</f>
        <v>-107724.3</v>
      </c>
      <c r="I32" s="40">
        <f>ROUND(I30*I31,2)</f>
        <v>-2007.72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-101754.71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1/31/11</v>
      </c>
      <c r="G38" s="33"/>
      <c r="H38" s="51" t="s">
        <v>61</v>
      </c>
      <c r="I38" s="41">
        <v>425633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-0.2391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-15221.25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-0.0364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385624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-14036.71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-1184.54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385624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-1184.54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2011-03-29T17:38:23Z</cp:lastPrinted>
  <dcterms:created xsi:type="dcterms:W3CDTF">1999-08-13T17:16:30Z</dcterms:created>
  <dcterms:modified xsi:type="dcterms:W3CDTF">2011-06-27T12:48:15Z</dcterms:modified>
  <cp:category/>
  <cp:version/>
  <cp:contentType/>
  <cp:contentStatus/>
</cp:coreProperties>
</file>