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815" windowHeight="13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<sst xmlns="http://schemas.openxmlformats.org/spreadsheetml/2006/main" count="82" uniqueCount="64">
  <si>
    <t>NET INVESTMENT PER BARE POLE</t>
  </si>
  <si>
    <t>Gross Investment in Pole Plant</t>
  </si>
  <si>
    <t>-Depreciation Reserve for Poles</t>
  </si>
  <si>
    <t>-Accumulated Deferred Taxes</t>
  </si>
  <si>
    <t>=Net Investment in Pole Plant</t>
  </si>
  <si>
    <t>=Net Investment per Bare Pole</t>
  </si>
  <si>
    <t>CARRYING CHARGES</t>
  </si>
  <si>
    <t>Maintenance</t>
  </si>
  <si>
    <t>Depreciation</t>
  </si>
  <si>
    <t>Administrative</t>
  </si>
  <si>
    <t>Administrative Expenses</t>
  </si>
  <si>
    <t>Total Plant in Service</t>
  </si>
  <si>
    <t>Administrative Carrying Charge</t>
  </si>
  <si>
    <t>Taxes</t>
  </si>
  <si>
    <t>Normalized Tax Expense</t>
  </si>
  <si>
    <t>Tax Carrying Charge</t>
  </si>
  <si>
    <t>Return</t>
  </si>
  <si>
    <t>FCC Default Rate</t>
  </si>
  <si>
    <t>TOTAL CARRYING CHARGES</t>
  </si>
  <si>
    <t>ALLOCATION OF ANNUAL CARRYING COSTS</t>
  </si>
  <si>
    <t>Space Occupied by Cable</t>
  </si>
  <si>
    <t>/Total Useable Space</t>
  </si>
  <si>
    <t>Charge Factor</t>
  </si>
  <si>
    <t>Net Investment Per Bare Pole</t>
  </si>
  <si>
    <t>*Charge Factor</t>
  </si>
  <si>
    <t xml:space="preserve">FCC "Telecommunications" Rate </t>
  </si>
  <si>
    <t>Total Unusable Pole Space</t>
  </si>
  <si>
    <t>/Number of Entities</t>
  </si>
  <si>
    <t>* Statutory Apportionment Factor (2/3)</t>
  </si>
  <si>
    <t>= Unusable Space Allocated to Telecom</t>
  </si>
  <si>
    <t>Unusable Space Allocated to Telecom</t>
  </si>
  <si>
    <t xml:space="preserve"> + Usable Space Allocated to Telecom</t>
  </si>
  <si>
    <t xml:space="preserve"> = Total Space Allocated to Telecom</t>
  </si>
  <si>
    <t>/Total Pole Space</t>
  </si>
  <si>
    <t>DATA ENTRY AND SOURCE</t>
  </si>
  <si>
    <t>Gross Investment in Total Plant</t>
  </si>
  <si>
    <t>Depreciation Reserve for Pole Plant</t>
  </si>
  <si>
    <t>Depreciation Reserve for TPIS</t>
  </si>
  <si>
    <t>Pole Maintenance Expense 6411</t>
  </si>
  <si>
    <t>Pole Rents</t>
  </si>
  <si>
    <t>Chargeable Pole Maintenance</t>
  </si>
  <si>
    <t>Depreciation Rate for Poles</t>
  </si>
  <si>
    <t>Total General and Administrative</t>
  </si>
  <si>
    <t>Accumulated Deferred Taxes</t>
  </si>
  <si>
    <t>Accumulated Deferred Taxes (Poles)</t>
  </si>
  <si>
    <t>Overall Rate of Return</t>
  </si>
  <si>
    <t>Number of Poles</t>
  </si>
  <si>
    <t>Number of</t>
  </si>
  <si>
    <t>Number of Attachments including CBT</t>
  </si>
  <si>
    <t>% of Poles</t>
  </si>
  <si>
    <t>Total</t>
  </si>
  <si>
    <t>Attachments per Pole - Average</t>
  </si>
  <si>
    <t>Number of Attaching Entities per Pole - Current Ohio Data</t>
  </si>
  <si>
    <t xml:space="preserve">                                                             Conversion Data for ROR Element in Gross Calculation</t>
  </si>
  <si>
    <t>Number of Attaching Entities per Pole - Eliminating Single Attachment Poles</t>
  </si>
  <si>
    <t>Number of Attaching Entities per Pole - Assuming Two Attachment Minimum</t>
  </si>
  <si>
    <t xml:space="preserve"> =Maximum Telecom Rate</t>
  </si>
  <si>
    <t xml:space="preserve">TWC Adjusted </t>
  </si>
  <si>
    <t xml:space="preserve">CBT Adjusted </t>
  </si>
  <si>
    <t>Number of Attaching Parties including CBT</t>
  </si>
  <si>
    <t>Attachers</t>
  </si>
  <si>
    <t>Calculation of Maximum Rates</t>
  </si>
  <si>
    <t>With Adjusted Number of Attachers</t>
  </si>
  <si>
    <t>*Carrying Charges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</si>
</sst>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%"/>
    <numFmt numFmtId="167" formatCode="0.000000000000000%"/>
    <numFmt numFmtId="168" formatCode="0.0%"/>
    <numFmt numFmtId="169" formatCode="_(* #,##0_);_(* \(#,##0\);_(* &quot;-&quot;??_);_(@_)"/>
    <numFmt numFmtId="170" formatCode="_(* #,##0.0000_);_(* \(#,##0.0000\);_(* &quot;-&quot;??_);_(@_)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0" fontId="34" fillId="0" borderId="0" xfId="0" applyFont="1" applyAlignment="1">
      <alignment/>
    </xf>
    <xf numFmtId="0" fontId="34" fillId="0" borderId="0" xfId="0" applyFont="1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37" fontId="2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left" indent="2"/>
    </xf>
    <xf numFmtId="169" fontId="3" fillId="0" borderId="0" xfId="42" applyNumberFormat="1" applyFont="1" applyAlignment="1">
      <alignment/>
    </xf>
    <xf numFmtId="37" fontId="3" fillId="0" borderId="0" xfId="0" applyNumberFormat="1" applyFont="1" applyAlignment="1">
      <alignment/>
    </xf>
    <xf numFmtId="170" fontId="2" fillId="0" borderId="0" xfId="42" applyNumberFormat="1" applyFont="1" applyFill="1" applyAlignment="1">
      <alignment/>
    </xf>
    <xf numFmtId="9" fontId="3" fillId="0" borderId="0" xfId="57" applyFont="1" applyBorder="1" applyAlignment="1">
      <alignment/>
    </xf>
    <xf numFmtId="10" fontId="2" fillId="0" borderId="0" xfId="0" applyNumberFormat="1" applyFont="1" applyAlignment="1">
      <alignment/>
    </xf>
    <xf numFmtId="10" fontId="2" fillId="0" borderId="10" xfId="0" applyNumberFormat="1" applyFont="1" applyBorder="1" applyAlignment="1">
      <alignment/>
    </xf>
    <xf numFmtId="0" fontId="34" fillId="0" borderId="0" xfId="0" applyFont="1" applyAlignment="1" quotePrefix="1">
      <alignment horizontal="left"/>
    </xf>
    <xf numFmtId="10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70" fontId="2" fillId="33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2" width="15.7109375" style="0" customWidth="1"/>
    <col min="3" max="3" width="3.7109375" style="0" customWidth="1"/>
    <col min="4" max="4" width="13.8515625" style="0" customWidth="1"/>
    <col min="5" max="5" width="3.7109375" style="0" customWidth="1"/>
    <col min="6" max="6" width="15.7109375" style="0" bestFit="1" customWidth="1"/>
    <col min="7" max="7" width="20.7109375" style="0" customWidth="1"/>
    <col min="8" max="8" width="24.421875" style="0" bestFit="1" customWidth="1"/>
    <col min="9" max="9" width="15.7109375" style="0" bestFit="1" customWidth="1"/>
  </cols>
  <sheetData>
    <row r="1" ht="12.75">
      <c r="A1" s="7" t="s">
        <v>61</v>
      </c>
    </row>
    <row r="2" spans="1:7" ht="12.75">
      <c r="A2" s="7" t="s">
        <v>62</v>
      </c>
      <c r="F2" s="7"/>
      <c r="G2" s="7"/>
    </row>
    <row r="3" spans="2:6" ht="12.75">
      <c r="B3" s="7" t="s">
        <v>57</v>
      </c>
      <c r="C3" s="7"/>
      <c r="D3" s="7" t="s">
        <v>58</v>
      </c>
      <c r="E3" s="7"/>
      <c r="F3" s="7"/>
    </row>
    <row r="4" ht="12.75">
      <c r="A4" s="7" t="s">
        <v>0</v>
      </c>
    </row>
    <row r="5" spans="1:6" ht="12.75">
      <c r="A5" s="2" t="s">
        <v>5</v>
      </c>
      <c r="B5" s="6">
        <v>409.51</v>
      </c>
      <c r="C5" s="6"/>
      <c r="D5" s="3">
        <v>409.51</v>
      </c>
      <c r="E5" s="3"/>
      <c r="F5" s="3"/>
    </row>
    <row r="6" spans="2:6" ht="12.75">
      <c r="B6" s="1"/>
      <c r="C6" s="1"/>
      <c r="D6" s="1"/>
      <c r="E6" s="1"/>
      <c r="F6" s="1"/>
    </row>
    <row r="7" spans="1:6" ht="12.75">
      <c r="A7" s="7" t="s">
        <v>6</v>
      </c>
      <c r="B7" s="1"/>
      <c r="C7" s="1"/>
      <c r="D7" s="1"/>
      <c r="E7" s="1"/>
      <c r="F7" s="1"/>
    </row>
    <row r="8" spans="1:6" ht="12.75">
      <c r="A8" s="7" t="s">
        <v>7</v>
      </c>
      <c r="B8" s="5">
        <v>0.0026</v>
      </c>
      <c r="C8" s="5"/>
      <c r="D8" s="5">
        <v>0.0026</v>
      </c>
      <c r="E8" s="5"/>
      <c r="F8" s="5"/>
    </row>
    <row r="9" spans="1:6" ht="12.75">
      <c r="A9" s="2"/>
      <c r="B9" s="5"/>
      <c r="C9" s="5"/>
      <c r="D9" s="5"/>
      <c r="E9" s="5"/>
      <c r="F9" s="5"/>
    </row>
    <row r="10" spans="1:6" ht="12.75">
      <c r="A10" s="7" t="s">
        <v>8</v>
      </c>
      <c r="B10" s="5">
        <v>0.089</v>
      </c>
      <c r="C10" s="5"/>
      <c r="D10" s="5">
        <v>0.089</v>
      </c>
      <c r="E10" s="5"/>
      <c r="F10" s="5"/>
    </row>
    <row r="12" ht="12.75">
      <c r="A12" s="7" t="s">
        <v>9</v>
      </c>
    </row>
    <row r="13" spans="1:6" ht="12.75">
      <c r="A13" t="s">
        <v>10</v>
      </c>
      <c r="B13" s="28">
        <v>68903000</v>
      </c>
      <c r="C13" s="4"/>
      <c r="D13" s="28">
        <v>68903000</v>
      </c>
      <c r="E13" s="4"/>
      <c r="F13" s="4"/>
    </row>
    <row r="14" spans="1:6" ht="12.75">
      <c r="A14" t="s">
        <v>11</v>
      </c>
      <c r="B14" s="28">
        <v>1985240000</v>
      </c>
      <c r="C14" s="32"/>
      <c r="D14" s="28">
        <v>1799316000</v>
      </c>
      <c r="E14" s="32"/>
      <c r="F14" s="32"/>
    </row>
    <row r="15" spans="1:6" ht="12.75">
      <c r="A15" t="s">
        <v>12</v>
      </c>
      <c r="B15" s="27">
        <f>B13/B14</f>
        <v>0.03470764240091878</v>
      </c>
      <c r="C15" s="33"/>
      <c r="D15" s="27">
        <f>D13/D14</f>
        <v>0.03829399616298638</v>
      </c>
      <c r="E15" s="33"/>
      <c r="F15" s="33"/>
    </row>
    <row r="16" ht="12.75">
      <c r="A16" s="7" t="s">
        <v>13</v>
      </c>
    </row>
    <row r="17" spans="1:6" ht="12.75">
      <c r="A17" t="s">
        <v>14</v>
      </c>
      <c r="B17" s="28">
        <v>58175000</v>
      </c>
      <c r="C17" s="4"/>
      <c r="D17" s="28">
        <v>58175000</v>
      </c>
      <c r="E17" s="4"/>
      <c r="F17" s="4"/>
    </row>
    <row r="18" spans="1:6" ht="12.75">
      <c r="A18" t="s">
        <v>11</v>
      </c>
      <c r="B18" s="28">
        <v>1985240000</v>
      </c>
      <c r="C18" s="32"/>
      <c r="D18" s="28">
        <f>D14</f>
        <v>1799316000</v>
      </c>
      <c r="E18" s="32"/>
      <c r="F18" s="32"/>
    </row>
    <row r="19" spans="1:6" ht="12.75">
      <c r="A19" t="s">
        <v>15</v>
      </c>
      <c r="B19" s="27">
        <f>B17/B18</f>
        <v>0.029303761761802098</v>
      </c>
      <c r="C19" s="33"/>
      <c r="D19" s="27">
        <f>D17/D18</f>
        <v>0.032331730502035215</v>
      </c>
      <c r="E19" s="33"/>
      <c r="F19" s="33"/>
    </row>
    <row r="20" spans="1:6" ht="12.75">
      <c r="A20" s="7" t="s">
        <v>16</v>
      </c>
      <c r="B20" s="34"/>
      <c r="C20" s="34"/>
      <c r="D20" s="34"/>
      <c r="E20" s="34"/>
      <c r="F20" s="34"/>
    </row>
    <row r="21" spans="1:6" ht="12.75">
      <c r="A21" t="s">
        <v>17</v>
      </c>
      <c r="B21" s="27">
        <f>B67/B64*B60</f>
        <v>-0.03990516639515941</v>
      </c>
      <c r="C21" s="33"/>
      <c r="D21" s="27">
        <f>D67/D64*D60</f>
        <v>-0.03213986502210845</v>
      </c>
      <c r="E21" s="33"/>
      <c r="F21" s="33"/>
    </row>
    <row r="22" spans="1:6" ht="12.75">
      <c r="A22" s="7" t="s">
        <v>18</v>
      </c>
      <c r="B22" s="27">
        <v>0.1157</v>
      </c>
      <c r="C22" s="33"/>
      <c r="D22" s="27">
        <f>D8+D10+D15+D19+D21</f>
        <v>0.13008586164291316</v>
      </c>
      <c r="E22" s="33"/>
      <c r="F22" s="33"/>
    </row>
    <row r="23" spans="1:6" ht="12.75">
      <c r="A23" s="7"/>
      <c r="B23" s="34"/>
      <c r="C23" s="34"/>
      <c r="D23" s="34"/>
      <c r="E23" s="34"/>
      <c r="F23" s="34"/>
    </row>
    <row r="24" spans="1:6" ht="12.75">
      <c r="A24" s="7" t="s">
        <v>19</v>
      </c>
      <c r="B24" s="34"/>
      <c r="C24" s="34"/>
      <c r="D24" s="34"/>
      <c r="E24" s="34"/>
      <c r="F24" s="34"/>
    </row>
    <row r="25" spans="1:6" ht="12.75">
      <c r="A25" t="s">
        <v>20</v>
      </c>
      <c r="B25" s="34">
        <v>1</v>
      </c>
      <c r="C25" s="34"/>
      <c r="D25" s="34">
        <v>1</v>
      </c>
      <c r="E25" s="34"/>
      <c r="F25" s="34"/>
    </row>
    <row r="26" spans="1:6" ht="12.75">
      <c r="A26" s="2" t="s">
        <v>21</v>
      </c>
      <c r="B26" s="34">
        <v>13.5</v>
      </c>
      <c r="C26" s="34"/>
      <c r="D26" s="34">
        <v>13.5</v>
      </c>
      <c r="E26" s="34"/>
      <c r="F26" s="34"/>
    </row>
    <row r="27" spans="1:6" ht="12.75">
      <c r="A27" t="s">
        <v>22</v>
      </c>
      <c r="B27" s="33">
        <f>B25/B26</f>
        <v>0.07407407407407407</v>
      </c>
      <c r="C27" s="33"/>
      <c r="D27" s="33">
        <f>D25/D26</f>
        <v>0.07407407407407407</v>
      </c>
      <c r="E27" s="33"/>
      <c r="F27" s="33"/>
    </row>
    <row r="28" spans="2:6" ht="12.75">
      <c r="B28" s="34"/>
      <c r="C28" s="34"/>
      <c r="D28" s="34"/>
      <c r="E28" s="34"/>
      <c r="F28" s="34"/>
    </row>
    <row r="29" spans="1:6" ht="12.75">
      <c r="A29" s="7" t="s">
        <v>25</v>
      </c>
      <c r="B29" s="34"/>
      <c r="C29" s="34"/>
      <c r="D29" s="34"/>
      <c r="E29" s="34"/>
      <c r="F29" s="34"/>
    </row>
    <row r="30" spans="1:6" ht="12.75">
      <c r="A30" s="7" t="s">
        <v>30</v>
      </c>
      <c r="B30" s="34"/>
      <c r="C30" s="34"/>
      <c r="D30" s="34"/>
      <c r="E30" s="34"/>
      <c r="F30" s="34"/>
    </row>
    <row r="31" spans="1:6" ht="12.75">
      <c r="A31" t="s">
        <v>26</v>
      </c>
      <c r="B31" s="34">
        <v>24</v>
      </c>
      <c r="C31" s="34"/>
      <c r="D31" s="34">
        <v>24</v>
      </c>
      <c r="E31" s="34"/>
      <c r="F31" s="34"/>
    </row>
    <row r="32" spans="1:6" ht="12.75">
      <c r="A32" s="2" t="s">
        <v>27</v>
      </c>
      <c r="B32" s="30">
        <f>B95</f>
        <v>2.6032536789523424</v>
      </c>
      <c r="C32" s="34"/>
      <c r="D32" s="30">
        <f>B108</f>
        <v>2.451557810273564</v>
      </c>
      <c r="E32" s="34"/>
      <c r="F32" s="34"/>
    </row>
    <row r="33" spans="1:6" ht="12.75">
      <c r="A33" s="2" t="s">
        <v>28</v>
      </c>
      <c r="B33" s="35">
        <f>2/3</f>
        <v>0.6666666666666666</v>
      </c>
      <c r="C33" s="35"/>
      <c r="D33" s="35">
        <f>2/3</f>
        <v>0.6666666666666666</v>
      </c>
      <c r="E33" s="35"/>
      <c r="F33" s="35"/>
    </row>
    <row r="34" spans="1:6" ht="12.75">
      <c r="A34" s="2" t="s">
        <v>29</v>
      </c>
      <c r="B34" s="35">
        <f>B31/B32*B33</f>
        <v>6.146154763695202</v>
      </c>
      <c r="C34" s="35"/>
      <c r="D34" s="35">
        <f>D31/D32*D33</f>
        <v>6.5264624529554105</v>
      </c>
      <c r="E34" s="35"/>
      <c r="F34" s="35"/>
    </row>
    <row r="35" spans="1:6" ht="12.75">
      <c r="A35" s="2" t="s">
        <v>31</v>
      </c>
      <c r="B35" s="34">
        <v>1</v>
      </c>
      <c r="C35" s="34"/>
      <c r="D35" s="34">
        <v>1</v>
      </c>
      <c r="E35" s="34"/>
      <c r="F35" s="34"/>
    </row>
    <row r="36" spans="1:6" ht="12.75">
      <c r="A36" s="2" t="s">
        <v>32</v>
      </c>
      <c r="B36" s="35">
        <f>B34+B35</f>
        <v>7.146154763695202</v>
      </c>
      <c r="C36" s="35"/>
      <c r="D36" s="35">
        <f>D34+D35</f>
        <v>7.5264624529554105</v>
      </c>
      <c r="E36" s="35"/>
      <c r="F36" s="35"/>
    </row>
    <row r="37" spans="1:6" ht="12.75">
      <c r="A37" s="2" t="s">
        <v>33</v>
      </c>
      <c r="B37" s="34">
        <v>37.5</v>
      </c>
      <c r="C37" s="34"/>
      <c r="D37" s="34">
        <v>37.5</v>
      </c>
      <c r="E37" s="34"/>
      <c r="F37" s="34"/>
    </row>
    <row r="38" spans="1:6" ht="12.75">
      <c r="A38" t="s">
        <v>22</v>
      </c>
      <c r="B38" s="33">
        <f>B36/B37</f>
        <v>0.19056412703187206</v>
      </c>
      <c r="C38" s="33"/>
      <c r="D38" s="33">
        <f>D36/D37</f>
        <v>0.20070566541214427</v>
      </c>
      <c r="E38" s="33"/>
      <c r="F38" s="33"/>
    </row>
    <row r="39" spans="2:6" ht="12.75">
      <c r="B39" s="33"/>
      <c r="C39" s="33"/>
      <c r="D39" s="33"/>
      <c r="E39" s="33"/>
      <c r="F39" s="33"/>
    </row>
    <row r="40" spans="1:6" ht="12.75">
      <c r="A40" t="s">
        <v>23</v>
      </c>
      <c r="B40" s="36">
        <f>B5</f>
        <v>409.51</v>
      </c>
      <c r="C40" s="36"/>
      <c r="D40" s="36">
        <f>D5</f>
        <v>409.51</v>
      </c>
      <c r="E40" s="36"/>
      <c r="F40" s="36"/>
    </row>
    <row r="41" spans="1:6" ht="12.75">
      <c r="A41" s="2" t="s">
        <v>63</v>
      </c>
      <c r="B41" s="27">
        <f>B22</f>
        <v>0.1157</v>
      </c>
      <c r="C41" s="33"/>
      <c r="D41" s="27">
        <f>D22</f>
        <v>0.13008586164291316</v>
      </c>
      <c r="E41" s="33"/>
      <c r="F41" s="33"/>
    </row>
    <row r="42" spans="1:6" ht="12.75">
      <c r="A42" s="2" t="s">
        <v>24</v>
      </c>
      <c r="B42" s="27">
        <f>B38</f>
        <v>0.19056412703187206</v>
      </c>
      <c r="C42" s="33"/>
      <c r="D42" s="27">
        <f>D38</f>
        <v>0.20070566541214427</v>
      </c>
      <c r="E42" s="33"/>
      <c r="F42" s="33"/>
    </row>
    <row r="43" spans="1:6" ht="12.75">
      <c r="A43" s="8" t="s">
        <v>56</v>
      </c>
      <c r="B43" s="29">
        <f>B40*B41*B42</f>
        <v>9.028986841957096</v>
      </c>
      <c r="C43" s="36"/>
      <c r="D43" s="29">
        <f>D40*D41*D42</f>
        <v>10.69188406790208</v>
      </c>
      <c r="E43" s="36"/>
      <c r="F43" s="36"/>
    </row>
    <row r="44" spans="1:6" ht="12.75">
      <c r="A44" s="8"/>
      <c r="B44" s="36"/>
      <c r="C44" s="36"/>
      <c r="D44" s="36"/>
      <c r="E44" s="36"/>
      <c r="F44" s="36"/>
    </row>
    <row r="45" spans="1:6" ht="12.75">
      <c r="A45" s="8"/>
      <c r="B45" s="3"/>
      <c r="C45" s="3"/>
      <c r="D45" s="3"/>
      <c r="E45" s="3"/>
      <c r="F45" s="3"/>
    </row>
    <row r="47" spans="1:6" ht="12.75">
      <c r="A47" s="7" t="s">
        <v>34</v>
      </c>
      <c r="B47" s="34"/>
      <c r="C47" s="34"/>
      <c r="D47" s="34"/>
      <c r="E47" s="34"/>
      <c r="F47" s="34"/>
    </row>
    <row r="48" spans="1:6" ht="12.75">
      <c r="A48" t="s">
        <v>1</v>
      </c>
      <c r="B48" s="37">
        <v>42970000</v>
      </c>
      <c r="C48" s="37"/>
      <c r="D48" s="37">
        <v>42970000</v>
      </c>
      <c r="E48" s="37"/>
      <c r="F48" s="37"/>
    </row>
    <row r="49" spans="1:6" ht="12.75">
      <c r="A49" t="s">
        <v>35</v>
      </c>
      <c r="B49" s="37">
        <v>1985240000</v>
      </c>
      <c r="C49" s="37"/>
      <c r="D49" s="37">
        <v>1799316000</v>
      </c>
      <c r="E49" s="37"/>
      <c r="F49" s="37"/>
    </row>
    <row r="50" spans="1:6" ht="12.75">
      <c r="A50" t="s">
        <v>36</v>
      </c>
      <c r="B50" s="37">
        <v>50012000</v>
      </c>
      <c r="C50" s="37"/>
      <c r="D50" s="37">
        <v>50012000</v>
      </c>
      <c r="E50" s="37"/>
      <c r="F50" s="37"/>
    </row>
    <row r="51" spans="1:6" ht="12.75">
      <c r="A51" t="s">
        <v>37</v>
      </c>
      <c r="B51" s="37">
        <v>1594348000</v>
      </c>
      <c r="C51" s="37"/>
      <c r="D51" s="37">
        <v>1594348000</v>
      </c>
      <c r="E51" s="37"/>
      <c r="F51" s="37"/>
    </row>
    <row r="52" spans="1:6" ht="12.75">
      <c r="A52" t="s">
        <v>38</v>
      </c>
      <c r="B52" s="37">
        <v>227000</v>
      </c>
      <c r="C52" s="37"/>
      <c r="D52" s="37">
        <v>227000</v>
      </c>
      <c r="E52" s="37"/>
      <c r="F52" s="37"/>
    </row>
    <row r="53" spans="1:6" ht="12.75">
      <c r="A53" t="s">
        <v>39</v>
      </c>
      <c r="B53" s="37">
        <v>115000</v>
      </c>
      <c r="C53" s="37"/>
      <c r="D53" s="37">
        <v>115000</v>
      </c>
      <c r="E53" s="37"/>
      <c r="F53" s="37"/>
    </row>
    <row r="54" spans="1:6" ht="12.75">
      <c r="A54" t="s">
        <v>40</v>
      </c>
      <c r="B54" s="37">
        <f>B52-B53</f>
        <v>112000</v>
      </c>
      <c r="C54" s="37"/>
      <c r="D54" s="37">
        <f>D52-D53</f>
        <v>112000</v>
      </c>
      <c r="E54" s="37"/>
      <c r="F54" s="37"/>
    </row>
    <row r="55" spans="1:6" ht="12.75">
      <c r="A55" t="s">
        <v>41</v>
      </c>
      <c r="B55" s="33">
        <v>0.089</v>
      </c>
      <c r="C55" s="33"/>
      <c r="D55" s="33">
        <v>0.089</v>
      </c>
      <c r="E55" s="33"/>
      <c r="F55" s="33"/>
    </row>
    <row r="56" spans="1:6" ht="12.75">
      <c r="A56" t="s">
        <v>42</v>
      </c>
      <c r="B56" s="37">
        <v>68903000</v>
      </c>
      <c r="C56" s="37"/>
      <c r="D56" s="37">
        <v>68903000</v>
      </c>
      <c r="E56" s="37"/>
      <c r="F56" s="37"/>
    </row>
    <row r="57" spans="1:6" ht="12.75">
      <c r="A57" t="s">
        <v>13</v>
      </c>
      <c r="B57" s="37">
        <v>58175000</v>
      </c>
      <c r="C57" s="37"/>
      <c r="D57" s="37">
        <v>58175000</v>
      </c>
      <c r="E57" s="37"/>
      <c r="F57" s="37"/>
    </row>
    <row r="58" spans="1:6" ht="12.75">
      <c r="A58" t="s">
        <v>43</v>
      </c>
      <c r="B58" s="37">
        <v>-1149000</v>
      </c>
      <c r="C58" s="37"/>
      <c r="D58" s="37">
        <v>24863000</v>
      </c>
      <c r="E58" s="37"/>
      <c r="F58" s="37"/>
    </row>
    <row r="59" spans="1:6" ht="12.75">
      <c r="A59" t="s">
        <v>44</v>
      </c>
      <c r="B59" s="37">
        <v>8200000</v>
      </c>
      <c r="C59" s="37"/>
      <c r="D59" s="37">
        <v>5234000</v>
      </c>
      <c r="E59" s="37"/>
      <c r="F59" s="37"/>
    </row>
    <row r="60" spans="1:6" ht="12.75">
      <c r="A60" t="s">
        <v>45</v>
      </c>
      <c r="B60" s="33">
        <v>0.1125</v>
      </c>
      <c r="C60" s="33"/>
      <c r="D60" s="33">
        <v>0.1125</v>
      </c>
      <c r="E60" s="33"/>
      <c r="F60" s="33"/>
    </row>
    <row r="61" spans="1:6" ht="12.75">
      <c r="A61" t="s">
        <v>46</v>
      </c>
      <c r="B61" s="32">
        <v>99684</v>
      </c>
      <c r="C61" s="32"/>
      <c r="D61" s="32">
        <v>99684</v>
      </c>
      <c r="E61" s="32"/>
      <c r="F61" s="32"/>
    </row>
    <row r="62" spans="2:6" ht="12.75">
      <c r="B62" s="34"/>
      <c r="C62" s="34"/>
      <c r="D62" s="34"/>
      <c r="E62" s="34"/>
      <c r="F62" s="34"/>
    </row>
    <row r="63" spans="1:6" ht="12.75">
      <c r="A63" s="7" t="s">
        <v>53</v>
      </c>
      <c r="B63" s="34"/>
      <c r="C63" s="34"/>
      <c r="D63" s="34"/>
      <c r="E63" s="34"/>
      <c r="F63" s="34"/>
    </row>
    <row r="64" spans="1:6" ht="12.75">
      <c r="A64" t="s">
        <v>1</v>
      </c>
      <c r="B64" s="37">
        <v>42970000</v>
      </c>
      <c r="C64" s="37"/>
      <c r="D64" s="37">
        <v>42970000</v>
      </c>
      <c r="E64" s="37"/>
      <c r="F64" s="37"/>
    </row>
    <row r="65" spans="1:6" ht="12.75">
      <c r="A65" s="2" t="s">
        <v>2</v>
      </c>
      <c r="B65" s="37">
        <v>50012000</v>
      </c>
      <c r="C65" s="37"/>
      <c r="D65" s="37">
        <v>50012000</v>
      </c>
      <c r="E65" s="37"/>
      <c r="F65" s="37"/>
    </row>
    <row r="66" spans="1:6" ht="12.75">
      <c r="A66" s="2" t="s">
        <v>3</v>
      </c>
      <c r="B66" s="37">
        <v>8200000</v>
      </c>
      <c r="C66" s="37"/>
      <c r="D66" s="37">
        <v>5234000</v>
      </c>
      <c r="E66" s="37"/>
      <c r="F66" s="37"/>
    </row>
    <row r="67" spans="1:6" ht="12.75">
      <c r="A67" s="2" t="s">
        <v>4</v>
      </c>
      <c r="B67" s="37">
        <f>B64-B65-B66</f>
        <v>-15242000</v>
      </c>
      <c r="C67" s="37"/>
      <c r="D67" s="37">
        <f>D64-D65-D66</f>
        <v>-12276000</v>
      </c>
      <c r="E67" s="37"/>
      <c r="F67" s="37"/>
    </row>
    <row r="68" spans="2:6" ht="12.75">
      <c r="B68" s="34"/>
      <c r="C68" s="34"/>
      <c r="D68" s="34"/>
      <c r="E68" s="34"/>
      <c r="F68" s="34"/>
    </row>
    <row r="70" ht="12.75">
      <c r="A70" s="26" t="s">
        <v>52</v>
      </c>
    </row>
    <row r="71" spans="4:6" ht="12.75">
      <c r="D71" s="9"/>
      <c r="E71" s="9"/>
      <c r="F71" s="10" t="s">
        <v>47</v>
      </c>
    </row>
    <row r="72" spans="1:6" ht="12.75">
      <c r="A72" s="11" t="s">
        <v>48</v>
      </c>
      <c r="B72" s="12" t="s">
        <v>46</v>
      </c>
      <c r="C72" s="12"/>
      <c r="D72" s="12" t="s">
        <v>49</v>
      </c>
      <c r="E72" s="12"/>
      <c r="F72" s="13" t="s">
        <v>60</v>
      </c>
    </row>
    <row r="73" spans="1:6" ht="12.75">
      <c r="A73" s="14">
        <v>1</v>
      </c>
      <c r="B73" s="15">
        <f>98953-SUM(B74:B78)</f>
        <v>24883</v>
      </c>
      <c r="C73" s="15"/>
      <c r="D73" s="24">
        <f>B73/$B$79</f>
        <v>0.25146281568017137</v>
      </c>
      <c r="E73" s="24"/>
      <c r="F73" s="15">
        <f aca="true" t="shared" si="0" ref="F73:F78">A73*B73</f>
        <v>24883</v>
      </c>
    </row>
    <row r="74" spans="1:6" ht="12.75">
      <c r="A74" s="14">
        <v>2</v>
      </c>
      <c r="B74" s="15">
        <v>30814</v>
      </c>
      <c r="C74" s="15"/>
      <c r="D74" s="24">
        <f>B74/$B$79</f>
        <v>0.3114003617879195</v>
      </c>
      <c r="E74" s="24"/>
      <c r="F74" s="15">
        <f t="shared" si="0"/>
        <v>61628</v>
      </c>
    </row>
    <row r="75" spans="1:6" ht="12.75">
      <c r="A75" s="16">
        <v>3</v>
      </c>
      <c r="B75" s="15">
        <v>41937</v>
      </c>
      <c r="C75" s="15"/>
      <c r="D75" s="24">
        <f>B75/$B$79</f>
        <v>0.4238072620334907</v>
      </c>
      <c r="E75" s="24"/>
      <c r="F75" s="17">
        <f t="shared" si="0"/>
        <v>125811</v>
      </c>
    </row>
    <row r="76" spans="1:6" ht="12.75">
      <c r="A76" s="16">
        <v>4</v>
      </c>
      <c r="B76" s="15">
        <v>1215</v>
      </c>
      <c r="C76" s="15"/>
      <c r="D76" s="24">
        <f>B76/$B$79</f>
        <v>0.012278556486412741</v>
      </c>
      <c r="E76" s="24"/>
      <c r="F76" s="17">
        <f t="shared" si="0"/>
        <v>4860</v>
      </c>
    </row>
    <row r="77" spans="1:6" ht="12.75">
      <c r="A77" s="16">
        <v>5</v>
      </c>
      <c r="B77" s="15">
        <v>100</v>
      </c>
      <c r="C77" s="15"/>
      <c r="D77" s="24">
        <f>B77/$B$79</f>
        <v>0.0010105807807747112</v>
      </c>
      <c r="E77" s="24"/>
      <c r="F77" s="17">
        <f t="shared" si="0"/>
        <v>500</v>
      </c>
    </row>
    <row r="78" spans="1:6" ht="12.75">
      <c r="A78" s="16">
        <v>6</v>
      </c>
      <c r="B78" s="18">
        <v>4</v>
      </c>
      <c r="C78" s="18"/>
      <c r="D78" s="25">
        <f>B78/B79</f>
        <v>4.042323123098845E-05</v>
      </c>
      <c r="E78" s="25"/>
      <c r="F78" s="18">
        <f t="shared" si="0"/>
        <v>24</v>
      </c>
    </row>
    <row r="79" spans="1:6" ht="12.75">
      <c r="A79" s="19" t="s">
        <v>50</v>
      </c>
      <c r="B79" s="20">
        <f>SUM(B73:B78)</f>
        <v>98953</v>
      </c>
      <c r="C79" s="20"/>
      <c r="D79" s="23">
        <f>SUM(D73:D78)</f>
        <v>1</v>
      </c>
      <c r="E79" s="23"/>
      <c r="F79" s="21">
        <f>SUM(F73:F78)</f>
        <v>217706</v>
      </c>
    </row>
    <row r="81" spans="1:3" ht="12.75">
      <c r="A81" t="s">
        <v>51</v>
      </c>
      <c r="B81" s="22">
        <f>F79/B79</f>
        <v>2.200094994593393</v>
      </c>
      <c r="C81" s="22"/>
    </row>
    <row r="84" ht="12.75">
      <c r="A84" s="26" t="s">
        <v>54</v>
      </c>
    </row>
    <row r="85" spans="4:6" ht="12.75">
      <c r="D85" s="9"/>
      <c r="E85" s="9"/>
      <c r="F85" s="10" t="s">
        <v>47</v>
      </c>
    </row>
    <row r="86" spans="1:6" ht="12.75">
      <c r="A86" s="11" t="s">
        <v>59</v>
      </c>
      <c r="B86" s="12" t="s">
        <v>46</v>
      </c>
      <c r="C86" s="12"/>
      <c r="D86" s="12" t="s">
        <v>49</v>
      </c>
      <c r="E86" s="12"/>
      <c r="F86" s="13" t="s">
        <v>60</v>
      </c>
    </row>
    <row r="87" spans="1:6" ht="12.75">
      <c r="A87" s="14">
        <v>1</v>
      </c>
      <c r="B87" s="15">
        <v>0</v>
      </c>
      <c r="C87" s="15"/>
      <c r="D87" s="24">
        <f>B87/$B$79</f>
        <v>0</v>
      </c>
      <c r="E87" s="24"/>
      <c r="F87" s="15">
        <f aca="true" t="shared" si="1" ref="F87:F92">A87*B87</f>
        <v>0</v>
      </c>
    </row>
    <row r="88" spans="1:6" ht="12.75">
      <c r="A88" s="14">
        <v>2</v>
      </c>
      <c r="B88" s="15">
        <v>30814</v>
      </c>
      <c r="C88" s="15"/>
      <c r="D88" s="24">
        <f>B88/$B$79</f>
        <v>0.3114003617879195</v>
      </c>
      <c r="E88" s="24"/>
      <c r="F88" s="15">
        <f t="shared" si="1"/>
        <v>61628</v>
      </c>
    </row>
    <row r="89" spans="1:6" ht="12.75">
      <c r="A89" s="16">
        <v>3</v>
      </c>
      <c r="B89" s="15">
        <v>41937</v>
      </c>
      <c r="C89" s="15"/>
      <c r="D89" s="24">
        <f>B89/$B$79</f>
        <v>0.4238072620334907</v>
      </c>
      <c r="E89" s="24"/>
      <c r="F89" s="17">
        <f t="shared" si="1"/>
        <v>125811</v>
      </c>
    </row>
    <row r="90" spans="1:6" ht="12.75">
      <c r="A90" s="16">
        <v>4</v>
      </c>
      <c r="B90" s="15">
        <v>1215</v>
      </c>
      <c r="C90" s="15"/>
      <c r="D90" s="24">
        <f>B90/$B$79</f>
        <v>0.012278556486412741</v>
      </c>
      <c r="E90" s="24"/>
      <c r="F90" s="17">
        <f t="shared" si="1"/>
        <v>4860</v>
      </c>
    </row>
    <row r="91" spans="1:6" ht="12.75">
      <c r="A91" s="16">
        <v>5</v>
      </c>
      <c r="B91" s="15">
        <v>100</v>
      </c>
      <c r="C91" s="15"/>
      <c r="D91" s="24">
        <f>B91/$B$79</f>
        <v>0.0010105807807747112</v>
      </c>
      <c r="E91" s="24"/>
      <c r="F91" s="17">
        <f t="shared" si="1"/>
        <v>500</v>
      </c>
    </row>
    <row r="92" spans="1:6" ht="12.75">
      <c r="A92" s="16">
        <v>6</v>
      </c>
      <c r="B92" s="18">
        <v>4</v>
      </c>
      <c r="C92" s="18"/>
      <c r="D92" s="25">
        <f>B92/B93</f>
        <v>5.400297016335899E-05</v>
      </c>
      <c r="E92" s="25"/>
      <c r="F92" s="18">
        <f t="shared" si="1"/>
        <v>24</v>
      </c>
    </row>
    <row r="93" spans="1:6" ht="12.75">
      <c r="A93" s="19" t="s">
        <v>50</v>
      </c>
      <c r="B93" s="20">
        <f>SUM(B87:B92)</f>
        <v>74070</v>
      </c>
      <c r="C93" s="20"/>
      <c r="D93" s="23">
        <f>SUM(D87:D92)</f>
        <v>0.7485507640587611</v>
      </c>
      <c r="E93" s="23"/>
      <c r="F93" s="21">
        <f>SUM(F87:F92)</f>
        <v>192823</v>
      </c>
    </row>
    <row r="95" spans="1:3" ht="12.75">
      <c r="A95" t="s">
        <v>51</v>
      </c>
      <c r="B95" s="38">
        <f>F93/B93</f>
        <v>2.6032536789523424</v>
      </c>
      <c r="C95" s="22"/>
    </row>
    <row r="97" ht="12.75">
      <c r="A97" s="26" t="s">
        <v>55</v>
      </c>
    </row>
    <row r="98" spans="4:6" ht="12.75">
      <c r="D98" s="9"/>
      <c r="E98" s="9"/>
      <c r="F98" s="10" t="s">
        <v>47</v>
      </c>
    </row>
    <row r="99" spans="1:6" ht="12.75">
      <c r="A99" s="11" t="s">
        <v>59</v>
      </c>
      <c r="B99" s="12" t="s">
        <v>46</v>
      </c>
      <c r="C99" s="12"/>
      <c r="D99" s="12" t="s">
        <v>49</v>
      </c>
      <c r="E99" s="12"/>
      <c r="F99" s="13" t="s">
        <v>60</v>
      </c>
    </row>
    <row r="100" spans="1:7" ht="12.75">
      <c r="A100" s="14">
        <v>1</v>
      </c>
      <c r="B100" s="15">
        <v>0</v>
      </c>
      <c r="C100" s="15"/>
      <c r="D100" s="24">
        <f>B100/$B$79</f>
        <v>0</v>
      </c>
      <c r="E100" s="24"/>
      <c r="F100" s="15">
        <f aca="true" t="shared" si="2" ref="F100:F105">A100*B100</f>
        <v>0</v>
      </c>
      <c r="G100" s="31"/>
    </row>
    <row r="101" spans="1:6" ht="12.75">
      <c r="A101" s="14">
        <v>2</v>
      </c>
      <c r="B101" s="15">
        <v>55697</v>
      </c>
      <c r="C101" s="15"/>
      <c r="D101" s="24">
        <f>B101/$B$79</f>
        <v>0.5628631774680909</v>
      </c>
      <c r="E101" s="24"/>
      <c r="F101" s="15">
        <f t="shared" si="2"/>
        <v>111394</v>
      </c>
    </row>
    <row r="102" spans="1:6" ht="12.75">
      <c r="A102" s="16">
        <v>3</v>
      </c>
      <c r="B102" s="15">
        <v>41937</v>
      </c>
      <c r="C102" s="15"/>
      <c r="D102" s="24">
        <f>B102/$B$79</f>
        <v>0.4238072620334907</v>
      </c>
      <c r="E102" s="24"/>
      <c r="F102" s="17">
        <f t="shared" si="2"/>
        <v>125811</v>
      </c>
    </row>
    <row r="103" spans="1:6" ht="12.75">
      <c r="A103" s="16">
        <v>4</v>
      </c>
      <c r="B103" s="15">
        <v>1215</v>
      </c>
      <c r="C103" s="15"/>
      <c r="D103" s="24">
        <f>B103/$B$79</f>
        <v>0.012278556486412741</v>
      </c>
      <c r="E103" s="24"/>
      <c r="F103" s="17">
        <f t="shared" si="2"/>
        <v>4860</v>
      </c>
    </row>
    <row r="104" spans="1:6" ht="12.75">
      <c r="A104" s="16">
        <v>5</v>
      </c>
      <c r="B104" s="15">
        <v>100</v>
      </c>
      <c r="C104" s="15"/>
      <c r="D104" s="24">
        <f>B104/$B$79</f>
        <v>0.0010105807807747112</v>
      </c>
      <c r="E104" s="24"/>
      <c r="F104" s="17">
        <f t="shared" si="2"/>
        <v>500</v>
      </c>
    </row>
    <row r="105" spans="1:6" ht="12.75">
      <c r="A105" s="16">
        <v>6</v>
      </c>
      <c r="B105" s="18">
        <v>4</v>
      </c>
      <c r="C105" s="18"/>
      <c r="D105" s="25">
        <f>B105/B106</f>
        <v>4.042323123098845E-05</v>
      </c>
      <c r="E105" s="25"/>
      <c r="F105" s="18">
        <f t="shared" si="2"/>
        <v>24</v>
      </c>
    </row>
    <row r="106" spans="1:6" ht="12.75">
      <c r="A106" s="19" t="s">
        <v>50</v>
      </c>
      <c r="B106" s="20">
        <f>SUM(B100:B105)</f>
        <v>98953</v>
      </c>
      <c r="C106" s="20"/>
      <c r="D106" s="23">
        <f>SUM(D100:D105)</f>
        <v>1</v>
      </c>
      <c r="E106" s="23"/>
      <c r="F106" s="21">
        <f>SUM(F100:F105)</f>
        <v>242589</v>
      </c>
    </row>
    <row r="108" spans="1:3" ht="12.75">
      <c r="A108" t="s">
        <v>51</v>
      </c>
      <c r="B108" s="38">
        <f>F106/B106</f>
        <v>2.451557810273564</v>
      </c>
      <c r="C108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E. Hart</dc:creator>
  <cp:keywords/>
  <dc:description/>
  <cp:lastModifiedBy>Douglas E. Hart</cp:lastModifiedBy>
  <cp:lastPrinted>2009-06-25T18:02:32Z</cp:lastPrinted>
  <dcterms:created xsi:type="dcterms:W3CDTF">2009-05-29T18:21:34Z</dcterms:created>
  <dcterms:modified xsi:type="dcterms:W3CDTF">2009-06-25T18:33:15Z</dcterms:modified>
  <cp:category/>
  <cp:version/>
  <cp:contentType/>
  <cp:contentStatus/>
</cp:coreProperties>
</file>