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480" windowHeight="6495" tabRatio="945" activeTab="0"/>
  </bookViews>
  <sheets>
    <sheet name="GCR" sheetId="1" r:id="rId1"/>
    <sheet name="Sch1, pg1" sheetId="2" r:id="rId2"/>
    <sheet name="Sch1, pg 4" sheetId="3" r:id="rId3"/>
    <sheet name="Sch1, pg 6" sheetId="4" r:id="rId4"/>
    <sheet name="Sch1, pg 8" sheetId="5" r:id="rId5"/>
    <sheet name="Sch1, pg 9" sheetId="6" r:id="rId6"/>
    <sheet name="DemandCostWorksheet" sheetId="7" state="hidden" r:id="rId7"/>
    <sheet name="Financial Hedges" sheetId="8" state="hidden" r:id="rId8"/>
  </sheets>
  <definedNames>
    <definedName name="_">#REF!</definedName>
    <definedName name="AA">#REF!</definedName>
    <definedName name="BA">#REF!</definedName>
    <definedName name="EGC">#REF!</definedName>
    <definedName name="GCR">'GCR'!$A$1:$N$62</definedName>
    <definedName name="GCRBillComparison">#REF!</definedName>
    <definedName name="_xlnm.Print_Area" localSheetId="0">'GCR'!$A$1:$O$66</definedName>
    <definedName name="_xlnm.Print_Area" localSheetId="2">'Sch1, pg 4'!$A$1:$J$58</definedName>
    <definedName name="_xlnm.Print_Area" localSheetId="3">'Sch1, pg 6'!$A$1:$N$72</definedName>
    <definedName name="_xlnm.Print_Area" localSheetId="4">'Sch1, pg 8'!$A$1:$O$27</definedName>
    <definedName name="_xlnm.Print_Area" localSheetId="5">'Sch1, pg 9'!$A$1:$G$32</definedName>
    <definedName name="_xlnm.Print_Area" localSheetId="1">'Sch1, pg1'!$A$1:$K$52</definedName>
    <definedName name="PropanePrint">#REF!</definedName>
    <definedName name="RA">#REF!</definedName>
    <definedName name="SalesPrint">#REF!</definedName>
  </definedNames>
  <calcPr fullCalcOnLoad="1"/>
</workbook>
</file>

<file path=xl/sharedStrings.xml><?xml version="1.0" encoding="utf-8"?>
<sst xmlns="http://schemas.openxmlformats.org/spreadsheetml/2006/main" count="463" uniqueCount="258">
  <si>
    <t>UNIT</t>
  </si>
  <si>
    <t>AMOUNT</t>
  </si>
  <si>
    <t>$</t>
  </si>
  <si>
    <t xml:space="preserve"> </t>
  </si>
  <si>
    <t>/PPRA1.K60~AGP{ESC}{ESC}{ESC}</t>
  </si>
  <si>
    <t>SUMMARY SCHEDULE</t>
  </si>
  <si>
    <t>/PPRM65.Z128~AGP{ESC}{ESC}{ESC}</t>
  </si>
  <si>
    <t>EGC</t>
  </si>
  <si>
    <t>/PPRAB125.AK184~AGP{ESC}{ESC}{ESC}</t>
  </si>
  <si>
    <t>RA</t>
  </si>
  <si>
    <t>/PPRAM191.AY245~AGP{ESC}{ESC}{ESC}</t>
  </si>
  <si>
    <t>AA</t>
  </si>
  <si>
    <t>/PPRBA251.BL305~AGP{ESC}{ESC}{ESC}</t>
  </si>
  <si>
    <t>BA</t>
  </si>
  <si>
    <t>/FS~R</t>
  </si>
  <si>
    <t>SAVE</t>
  </si>
  <si>
    <t>($)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</si>
  <si>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</si>
  <si>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</si>
  <si>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</si>
  <si>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</si>
  <si>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</si>
  <si>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</si>
  <si>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</si>
  <si>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</si>
  <si>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</si>
  <si>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</si>
  <si>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</si>
  <si>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VECTREN ENERGY DELIVERY OF OHIO</t>
  </si>
  <si>
    <t>PURCHASED GAS ADJUSTMENT</t>
  </si>
  <si>
    <t>GAS COST RECOVERY RATE CALCULATION</t>
  </si>
  <si>
    <t>EXPECTED GAS COST SUMMARY CALCULATION</t>
  </si>
  <si>
    <t>ACTUAL ADJUSTMENT SUMMARY CALCULATION</t>
  </si>
  <si>
    <t>SUPPLIER REFUND AND RECONCILIATION ADJUSTMENT SUMMARY CALCULATION</t>
  </si>
  <si>
    <t>SUMMARY OF GCR COMPONENTS</t>
  </si>
  <si>
    <t>Expected Gas Cost (EGC)</t>
  </si>
  <si>
    <t>$/Mcf</t>
  </si>
  <si>
    <t xml:space="preserve">Supplier Refund and Reconciliation Adjustment (RA)        </t>
  </si>
  <si>
    <t xml:space="preserve">Actual Adjustment (AA)                                    </t>
  </si>
  <si>
    <t xml:space="preserve">Gas Cost Recovery Rate Effective Dates:  </t>
  </si>
  <si>
    <t>Current Quarterly Supplier Refund &amp; Reconciliation Adj.</t>
  </si>
  <si>
    <t>Line 11)</t>
  </si>
  <si>
    <t xml:space="preserve">Previous Quarterly Reported Supplier Refund &amp; Reconciliation Adj. </t>
  </si>
  <si>
    <t>Sch 2, L 11)</t>
  </si>
  <si>
    <t xml:space="preserve">Second Previous Quarterly Reported Supplier Refund &amp; Reconciliation Adj.  </t>
  </si>
  <si>
    <t xml:space="preserve">Third Previous Quarterly Reported Supplier Refund &amp; Reconciliation Adj.   </t>
  </si>
  <si>
    <t xml:space="preserve">   Supplier Refund and Reconciliation Adjustment (RA)      </t>
  </si>
  <si>
    <t xml:space="preserve">Current Quarterly Actual Adjustment                       </t>
  </si>
  <si>
    <t xml:space="preserve">Previous Quarterly Reported Actual Adjustment             </t>
  </si>
  <si>
    <t xml:space="preserve">Second Previous Quarterly Reported Actual Adjustment      </t>
  </si>
  <si>
    <t xml:space="preserve">Third Previous Quarterly Reported Actual Adjustment       </t>
  </si>
  <si>
    <t xml:space="preserve">   Actual Adjustment (AA)                                  </t>
  </si>
  <si>
    <t>This Quarterly Report Filed Pursuant to Order No. 79-1171-GA-COI of the</t>
  </si>
  <si>
    <t>Public Utilities Commission of Ohio, Dated December 27, 1979.</t>
  </si>
  <si>
    <t>ESTIMATED PURCHASED GAS COST - COMMODITY COST</t>
  </si>
  <si>
    <t>(A)</t>
  </si>
  <si>
    <t>(B)</t>
  </si>
  <si>
    <t>(C)</t>
  </si>
  <si>
    <t>(D)</t>
  </si>
  <si>
    <t>(E)</t>
  </si>
  <si>
    <t>(F)</t>
  </si>
  <si>
    <t>(G)</t>
  </si>
  <si>
    <t xml:space="preserve"> (H)</t>
  </si>
  <si>
    <t xml:space="preserve"> (I)</t>
  </si>
  <si>
    <t>(%)</t>
  </si>
  <si>
    <t xml:space="preserve">      ($)</t>
  </si>
  <si>
    <t>(A)/(1-(B))</t>
  </si>
  <si>
    <t>(A)*(E)</t>
  </si>
  <si>
    <t>(D)*(F)</t>
  </si>
  <si>
    <t xml:space="preserve">    (G)+(H)</t>
  </si>
  <si>
    <t>Subtotal</t>
  </si>
  <si>
    <t>PANHANDLE EASTERN PIPE LINE COMPANY</t>
  </si>
  <si>
    <t>ANR PIPELINE COMPANY</t>
  </si>
  <si>
    <t>TRUNKLINE GAS COMPANY</t>
  </si>
  <si>
    <t>Total All Suppliers</t>
  </si>
  <si>
    <t>Annual</t>
  </si>
  <si>
    <t>Estimated</t>
  </si>
  <si>
    <t>TEXAS GAS TRANSMISSION</t>
  </si>
  <si>
    <t>Monthly</t>
  </si>
  <si>
    <t>Demand</t>
  </si>
  <si>
    <t>Rate</t>
  </si>
  <si>
    <t>Supplier</t>
  </si>
  <si>
    <t>Delivered</t>
  </si>
  <si>
    <t>Quantities</t>
  </si>
  <si>
    <t>(Dth)</t>
  </si>
  <si>
    <t>Comp.</t>
  </si>
  <si>
    <t>Fuel</t>
  </si>
  <si>
    <t>($/Dth)</t>
  </si>
  <si>
    <t>Purchased</t>
  </si>
  <si>
    <t>Transport</t>
  </si>
  <si>
    <t>Wellhead</t>
  </si>
  <si>
    <t>Cost</t>
  </si>
  <si>
    <t>Total</t>
  </si>
  <si>
    <t>Estimated Volumes</t>
  </si>
  <si>
    <t>Estimated Rates</t>
  </si>
  <si>
    <t>Estimated Cost</t>
  </si>
  <si>
    <t>Injected</t>
  </si>
  <si>
    <t>Withdrawn</t>
  </si>
  <si>
    <t>Month and</t>
  </si>
  <si>
    <t>Dth</t>
  </si>
  <si>
    <t>Abs. Value</t>
  </si>
  <si>
    <t>PAN ENERGY</t>
  </si>
  <si>
    <t>Trunkline to PEPL to TETCO</t>
  </si>
  <si>
    <t>Month and Type</t>
  </si>
  <si>
    <t>of Storage</t>
  </si>
  <si>
    <t>ESTIMATED COST OF GAS INJECTED AND WITHDRAWN FROM STORAGE</t>
  </si>
  <si>
    <t>Fixed Price</t>
  </si>
  <si>
    <t>Subtotal ANR</t>
  </si>
  <si>
    <t>Subtotal PEPL</t>
  </si>
  <si>
    <t>Subtotal Trunkline</t>
  </si>
  <si>
    <t>Subtotal Pan Energy</t>
  </si>
  <si>
    <t>Subtotal Texas Gas</t>
  </si>
  <si>
    <t>Line</t>
  </si>
  <si>
    <t xml:space="preserve"> Total</t>
  </si>
  <si>
    <t>No.</t>
  </si>
  <si>
    <t xml:space="preserve">DETERMINATION OF GAS COST RECOVERY (GCR) </t>
  </si>
  <si>
    <t xml:space="preserve">      Total Commodity Costs</t>
  </si>
  <si>
    <t xml:space="preserve">      Unit Commodity Cost</t>
  </si>
  <si>
    <t>Estimated Cost of Gas to be Recovered</t>
  </si>
  <si>
    <t xml:space="preserve">      Total Annual Demand Cost</t>
  </si>
  <si>
    <t>Monthly Storage Activity</t>
  </si>
  <si>
    <t>Beginning Storage Inventory</t>
  </si>
  <si>
    <t>Value of</t>
  </si>
  <si>
    <t>Activity</t>
  </si>
  <si>
    <t>Ending Storage Inventory</t>
  </si>
  <si>
    <t>PEPL</t>
  </si>
  <si>
    <t>Schedule 1</t>
  </si>
  <si>
    <t>$/Dth</t>
  </si>
  <si>
    <t>Commodity Costs</t>
  </si>
  <si>
    <t>Demand Costs</t>
  </si>
  <si>
    <t>Commodity Purchases (Sch1, Pages 2-4)</t>
  </si>
  <si>
    <t>Contract Storage Commodity Costs (Sch 1, Page 6)</t>
  </si>
  <si>
    <t>Storage (Inj)/With (Sch 1, Page 8)</t>
  </si>
  <si>
    <t>Annual Pipeline Demand Costs (Sch 1, Page 5)</t>
  </si>
  <si>
    <t>Annual Contract Storage Demand Costs (Sch 1, Page 7)</t>
  </si>
  <si>
    <t>Annual Sales Volumes (Dth) - Projected</t>
  </si>
  <si>
    <t xml:space="preserve">      Unit Demand Cost ($/Dth)</t>
  </si>
  <si>
    <t>Quarterly Sales Volumes (Dth) - Projected</t>
  </si>
  <si>
    <t>Total Cost of Gas</t>
  </si>
  <si>
    <t>ESTIMATED CONTRACT GAS STORAGE AND TRANSPORTATION - COMMODITY COST</t>
  </si>
  <si>
    <t>Columbia (# 37995-52990)</t>
  </si>
  <si>
    <t>Panhandle (# 015667)</t>
  </si>
  <si>
    <t>Columbia (# 38021)</t>
  </si>
  <si>
    <t>Unit Price (a)</t>
  </si>
  <si>
    <t>Comp. Fuel</t>
  </si>
  <si>
    <t>%</t>
  </si>
  <si>
    <t>Panhandle (# 012769)</t>
  </si>
  <si>
    <t>Price</t>
  </si>
  <si>
    <t>VEDO</t>
  </si>
  <si>
    <t>Month</t>
  </si>
  <si>
    <t>Commodity</t>
  </si>
  <si>
    <t xml:space="preserve">   Expected Gas Cost</t>
  </si>
  <si>
    <t>Date Filed:</t>
  </si>
  <si>
    <t>By:</t>
  </si>
  <si>
    <t>Title:</t>
  </si>
  <si>
    <t>Fixed Price Columbia Gas</t>
  </si>
  <si>
    <t>Subtotal Columbia Gas and Gulf</t>
  </si>
  <si>
    <t>DEMAND COST EXPECTED RECOVERY</t>
  </si>
  <si>
    <t>Expected</t>
  </si>
  <si>
    <t>Billing</t>
  </si>
  <si>
    <t>Over/(Under)</t>
  </si>
  <si>
    <t>Costs</t>
  </si>
  <si>
    <t>Sales</t>
  </si>
  <si>
    <t>Recovery</t>
  </si>
  <si>
    <t>(1)</t>
  </si>
  <si>
    <t>(2)</t>
  </si>
  <si>
    <t>(3)</t>
  </si>
  <si>
    <t>(4)</t>
  </si>
  <si>
    <t>(5)</t>
  </si>
  <si>
    <t>(6)</t>
  </si>
  <si>
    <t>November</t>
  </si>
  <si>
    <t>Unit Rate</t>
  </si>
  <si>
    <t>(7)</t>
  </si>
  <si>
    <t>Expected Gas Cost per Mcf  (Line 13 X 1.02)</t>
  </si>
  <si>
    <t>Price*</t>
  </si>
  <si>
    <t>* Including basis</t>
  </si>
  <si>
    <t>Expected Gas Cost per Dth (Line 7 + Line 12)</t>
  </si>
  <si>
    <t>(a)  If injection, unit price is monthly WACOG.  If withdrawal, unit price is average cost of storage inventory.</t>
  </si>
  <si>
    <t>NYMEX</t>
  </si>
  <si>
    <t>FINANCIAL HEDGE TRANSACTION DATA</t>
  </si>
  <si>
    <t>Date of Transaction</t>
  </si>
  <si>
    <t>Volume</t>
  </si>
  <si>
    <t>Call Premium</t>
  </si>
  <si>
    <t>Call Price</t>
  </si>
  <si>
    <t>Put Credit</t>
  </si>
  <si>
    <t>Put Price</t>
  </si>
  <si>
    <t>Net Premium</t>
  </si>
  <si>
    <t>Total Volumes</t>
  </si>
  <si>
    <t>Total Premiums</t>
  </si>
  <si>
    <t>Estimated Hedge Impact</t>
  </si>
  <si>
    <t>Futures Impact</t>
  </si>
  <si>
    <t>IMPACT</t>
  </si>
  <si>
    <t>6/10/2003 FUTURES</t>
  </si>
  <si>
    <t>Hedge Premiums</t>
  </si>
  <si>
    <t>FINANCIAL HEDGES</t>
  </si>
  <si>
    <t>Total $</t>
  </si>
  <si>
    <t>Financial</t>
  </si>
  <si>
    <t>Hedges</t>
  </si>
  <si>
    <t xml:space="preserve"> ($/Mcf)</t>
  </si>
  <si>
    <t xml:space="preserve">    (Sch 2,</t>
  </si>
  <si>
    <t xml:space="preserve">    (Sch 3,</t>
  </si>
  <si>
    <t>Fixed Price (Col. Gulf)</t>
  </si>
  <si>
    <t>ADS4</t>
  </si>
  <si>
    <t>Trunkline to TETCO</t>
  </si>
  <si>
    <t>Per Perry 06/23/04</t>
  </si>
  <si>
    <t>Line 24)</t>
  </si>
  <si>
    <t>FTS-1</t>
  </si>
  <si>
    <t>Sch 3, L 24)</t>
  </si>
  <si>
    <t>ADS 3 (Storage 1/7th Refill)</t>
  </si>
  <si>
    <t xml:space="preserve">COLUMBIA GAS TRANSMISSION (TCO) </t>
  </si>
  <si>
    <t xml:space="preserve">  Gas Cost Recovery Rate (GCR) = EGC + RA + AA </t>
  </si>
  <si>
    <t>Storage</t>
  </si>
  <si>
    <t xml:space="preserve">Total Storage Commodity Cost  </t>
  </si>
  <si>
    <t xml:space="preserve">Total Storage Transportation Commodity Cost  </t>
  </si>
  <si>
    <t>Columbia:</t>
  </si>
  <si>
    <t>Transportation</t>
  </si>
  <si>
    <t>Panhandle:</t>
  </si>
  <si>
    <t>Use SST (small Trans.) Info for Rates</t>
  </si>
  <si>
    <t>Use Trans Ret. Adj %</t>
  </si>
  <si>
    <t>Use Rate Sch. 'WS', Field Area- Inj or Wtd charge</t>
  </si>
  <si>
    <t>Use Rate Sch. 'WS',Field Area- Inj or Wtd %</t>
  </si>
  <si>
    <t>IS NOT USED</t>
  </si>
  <si>
    <t>Page 1 of 10</t>
  </si>
  <si>
    <t>Page 4 of 10</t>
  </si>
  <si>
    <t>Page 6 of 10</t>
  </si>
  <si>
    <t>Page 8 of 10</t>
  </si>
  <si>
    <t>Page 9 of 10</t>
  </si>
  <si>
    <t>Vectren Energy Delivery of Ohio, Inc.</t>
  </si>
  <si>
    <t>Estimated Contract Storage Carrying Costs</t>
  </si>
  <si>
    <t>Ave. Storage</t>
  </si>
  <si>
    <t>Average Monthly</t>
  </si>
  <si>
    <t>Balance times</t>
  </si>
  <si>
    <t>Ending Storage</t>
  </si>
  <si>
    <t>Balance Month</t>
  </si>
  <si>
    <t>Inventory</t>
  </si>
  <si>
    <t>Inventory Balance</t>
  </si>
  <si>
    <t>Cost of Capital (1)</t>
  </si>
  <si>
    <t>Propane (Sch 1, Page 10)</t>
  </si>
  <si>
    <t>(Schedule 1, pg 8)</t>
  </si>
  <si>
    <t>Note (1): 10% divided by 12 months = 0.8333%</t>
  </si>
  <si>
    <t>* This schedule has been added pursuant to the Order issued on April 11, 2007 for Case Nos. 04-220-GA-GCR and 05-220-GA-GCR.</t>
  </si>
  <si>
    <t>* This item has been added pursuant to the Order issued on April 11, 2007 for Case Nos. 04-220-GA-GCR and 05-220-GA-GCR.</t>
  </si>
  <si>
    <t>Contract Storage Carrying Costs (Sch 1, Page 9)*</t>
  </si>
  <si>
    <t xml:space="preserve">    (GCR 111,</t>
  </si>
  <si>
    <t>Christine Campbell</t>
  </si>
  <si>
    <t>Senior Rate Analyst</t>
  </si>
  <si>
    <t xml:space="preserve">    (GCR 112,</t>
  </si>
  <si>
    <t>GCR 114</t>
  </si>
  <si>
    <t>May 2008</t>
  </si>
  <si>
    <t>June 2008</t>
  </si>
  <si>
    <t>July 2008</t>
  </si>
  <si>
    <t>May 1 to July 31, 2008</t>
  </si>
  <si>
    <t xml:space="preserve">    (GCR 113,</t>
  </si>
  <si>
    <r>
      <t>For the Period</t>
    </r>
    <r>
      <rPr>
        <b/>
        <sz val="12"/>
        <color indexed="12"/>
        <rFont val="Arial"/>
        <family val="2"/>
      </rPr>
      <t xml:space="preserve"> May 1, 2008 to July 31, 2008</t>
    </r>
  </si>
  <si>
    <t>Sch 3, L 25)</t>
  </si>
  <si>
    <t>Actual</t>
  </si>
  <si>
    <t>June 16, 2008</t>
  </si>
  <si>
    <t>For the Period May 1, 2008 to July 31, 2008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</si>
</sst>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000_)"/>
    <numFmt numFmtId="166" formatCode="0.0000"/>
    <numFmt numFmtId="167" formatCode="#,##0.0000"/>
    <numFmt numFmtId="168" formatCode="#,##0.000"/>
    <numFmt numFmtId="169" formatCode="0.00000_)"/>
    <numFmt numFmtId="170" formatCode="00000"/>
    <numFmt numFmtId="171" formatCode="_(* #,##0.0_);_(* \(#,##0.0\);_(* &quot;-&quot;??_);_(@_)"/>
    <numFmt numFmtId="172" formatCode="_(* #,##0_);_(* \(#,##0\);_(* &quot;-&quot;??_);_(@_)"/>
    <numFmt numFmtId="173" formatCode="0_)"/>
    <numFmt numFmtId="174" formatCode="0.0%"/>
    <numFmt numFmtId="175" formatCode="#,##0.0000_);\(#,##0.0000\)"/>
    <numFmt numFmtId="176" formatCode="&quot;$&quot;#,##0.000_);\(&quot;$&quot;#,##0.000\)"/>
    <numFmt numFmtId="177" formatCode="&quot;$&quot;#,##0.000_);[Red]\(&quot;$&quot;#,##0.000\)"/>
    <numFmt numFmtId="178" formatCode="&quot;$&quot;#,##0.0000_);[Red]\(&quot;$&quot;#,##0.0000\)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_);[Red]\(&quot;$&quot;#,##0.0\)"/>
    <numFmt numFmtId="185" formatCode="#,##0.0000_);[Red]\(#,##0.0000\)"/>
    <numFmt numFmtId="186" formatCode="0.0000_);[Red]\(0.0000\)"/>
    <numFmt numFmtId="187" formatCode="mmmm\-yy"/>
    <numFmt numFmtId="188" formatCode="0.0"/>
    <numFmt numFmtId="189" formatCode="&quot;$&quot;#,##0.00000_);[Red]\(&quot;$&quot;#,##0.00000\)"/>
    <numFmt numFmtId="190" formatCode="0_);[Red]\(0\)"/>
    <numFmt numFmtId="191" formatCode="#,##0.0_);[Red]\(#,##0.0\)"/>
    <numFmt numFmtId="192" formatCode="0_);\(0\)"/>
    <numFmt numFmtId="193" formatCode="mmm"/>
    <numFmt numFmtId="194" formatCode="&quot;$&quot;#,##0.0_);\(&quot;$&quot;#,##0.0\)"/>
    <numFmt numFmtId="195" formatCode="&quot;$&quot;#,##0.0000_);\(&quot;$&quot;#,##0.0000\)"/>
    <numFmt numFmtId="196" formatCode="_(* #,##0.0000_);_(* \(#,##0.0000\);_(* &quot;-&quot;????_);_(@_)"/>
    <numFmt numFmtId="197" formatCode="&quot;$&quot;#,##0.000000_);[Red]\(&quot;$&quot;#,##0.000000\)"/>
    <numFmt numFmtId="198" formatCode="0.00000000"/>
    <numFmt numFmtId="199" formatCode="0.000000000"/>
    <numFmt numFmtId="200" formatCode="0.0000000"/>
    <numFmt numFmtId="201" formatCode="0.000000"/>
    <numFmt numFmtId="202" formatCode="0.00000"/>
    <numFmt numFmtId="203" formatCode="0.000"/>
    <numFmt numFmtId="204" formatCode="#,##0.0"/>
    <numFmt numFmtId="205" formatCode="0.0000%"/>
    <numFmt numFmtId="206" formatCode="_(* #,##0.0_);_(* \(#,##0.0\);_(* &quot;-&quot;?_);_(@_)"/>
    <numFmt numFmtId="207" formatCode="_(* #,##0.000000_);_(* \(#,##0.000000\);_(* &quot;-&quot;??????_);_(@_)"/>
    <numFmt numFmtId="208" formatCode="[$-409]dddd\,\ mmmm\ dd\,\ yyyy"/>
    <numFmt numFmtId="209" formatCode="[$-409]mmmm\-yy;@"/>
    <numFmt numFmtId="210" formatCode="0.00000%"/>
    <numFmt numFmtId="211" formatCode="_(* #,##0.000_);_(* \(#,##0.000\);_(* &quot;-&quot;??_);_(@_)"/>
    <numFmt numFmtId="212" formatCode="_(* #,##0.0000_);_(* \(#,##0.0000\);_(* &quot;-&quot;??_);_(@_)"/>
    <numFmt numFmtId="213" formatCode="m/d/yy;@"/>
    <numFmt numFmtId="214" formatCode="[$-409]mmm\-yy;@"/>
    <numFmt numFmtId="215" formatCode="#,##0.00000"/>
    <numFmt numFmtId="216" formatCode="_(* #,##0.00000_);_(* \(#,##0.00000\);_(* &quot;-&quot;?????_);_(@_)"/>
    <numFmt numFmtId="217" formatCode="0.000%"/>
    <numFmt numFmtId="218" formatCode="mmmm\-yyyy"/>
    <numFmt numFmtId="219" formatCode="mmmm\ yyyy"/>
    <numFmt numFmtId="220" formatCode="[$-409]mmmmm\-yy;@"/>
    <numFmt numFmtId="221" formatCode="[$-409]mmmmm;@"/>
    <numFmt numFmtId="222" formatCode="_(&quot;$&quot;* #,##0.000000_);_(&quot;$&quot;* \(#,##0.000000\);_(&quot;$&quot;* &quot;-&quot;??_);_(@_)"/>
  </numFmts>
  <fonts count="2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2"/>
      <color indexed="4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16"/>
      <name val="Arial MT"/>
      <family val="0"/>
    </font>
    <font>
      <b/>
      <sz val="12"/>
      <color indexed="10"/>
      <name val="Arial"/>
      <family val="2"/>
    </font>
    <font>
      <sz val="12"/>
      <color indexed="8"/>
      <name val="Arial MT"/>
      <family val="0"/>
    </font>
    <font>
      <b/>
      <sz val="12"/>
      <color indexed="8"/>
      <name val="Arial MT"/>
      <family val="0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2"/>
      <name val="Arial"/>
      <family val="0"/>
    </font>
    <font>
      <b/>
      <u val="single"/>
      <sz val="14"/>
      <name val="Arial"/>
      <family val="0"/>
    </font>
    <font>
      <sz val="14"/>
      <color indexed="48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12"/>
      <name val="Arial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176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8" fontId="6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15" fontId="6" fillId="0" borderId="0" xfId="0" applyNumberFormat="1" applyFont="1" applyFill="1" applyAlignment="1" applyProtection="1" quotePrefix="1">
      <alignment/>
      <protection locked="0"/>
    </xf>
    <xf numFmtId="5" fontId="0" fillId="0" borderId="0" xfId="0" applyNumberFormat="1" applyAlignment="1">
      <alignment/>
    </xf>
    <xf numFmtId="0" fontId="11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ill="1" applyBorder="1" applyAlignment="1">
      <alignment/>
    </xf>
    <xf numFmtId="6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5" fontId="0" fillId="0" borderId="1" xfId="0" applyNumberFormat="1" applyBorder="1" applyAlignment="1">
      <alignment/>
    </xf>
    <xf numFmtId="5" fontId="0" fillId="0" borderId="2" xfId="0" applyNumberFormat="1" applyBorder="1" applyAlignment="1">
      <alignment/>
    </xf>
    <xf numFmtId="37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7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7" fontId="15" fillId="0" borderId="0" xfId="0" applyNumberFormat="1" applyFont="1" applyAlignment="1">
      <alignment/>
    </xf>
    <xf numFmtId="195" fontId="0" fillId="0" borderId="0" xfId="0" applyNumberFormat="1" applyAlignment="1">
      <alignment/>
    </xf>
    <xf numFmtId="14" fontId="0" fillId="2" borderId="0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3" fontId="0" fillId="2" borderId="0" xfId="0" applyNumberFormat="1" applyFill="1" applyAlignment="1">
      <alignment horizontal="center"/>
    </xf>
    <xf numFmtId="44" fontId="0" fillId="2" borderId="0" xfId="17" applyFill="1" applyAlignment="1">
      <alignment horizontal="right"/>
    </xf>
    <xf numFmtId="179" fontId="0" fillId="2" borderId="0" xfId="17" applyNumberFormat="1" applyFill="1" applyAlignment="1">
      <alignment horizontal="right"/>
    </xf>
    <xf numFmtId="0" fontId="0" fillId="0" borderId="0" xfId="0" applyNumberFormat="1" applyFill="1" applyAlignment="1">
      <alignment/>
    </xf>
    <xf numFmtId="37" fontId="15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37" fontId="15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 horizontal="right"/>
    </xf>
    <xf numFmtId="195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center"/>
    </xf>
    <xf numFmtId="44" fontId="0" fillId="0" borderId="0" xfId="17" applyFill="1" applyAlignment="1">
      <alignment horizontal="right"/>
    </xf>
    <xf numFmtId="179" fontId="0" fillId="0" borderId="0" xfId="17" applyNumberFormat="1" applyFill="1" applyAlignment="1">
      <alignment horizontal="right"/>
    </xf>
    <xf numFmtId="7" fontId="0" fillId="0" borderId="0" xfId="0" applyNumberFormat="1" applyFill="1" applyAlignment="1">
      <alignment/>
    </xf>
    <xf numFmtId="183" fontId="0" fillId="0" borderId="0" xfId="17" applyNumberFormat="1" applyFill="1" applyAlignment="1">
      <alignment/>
    </xf>
    <xf numFmtId="14" fontId="0" fillId="0" borderId="3" xfId="0" applyNumberFormat="1" applyFill="1" applyBorder="1" applyAlignment="1">
      <alignment horizontal="left"/>
    </xf>
    <xf numFmtId="3" fontId="0" fillId="0" borderId="4" xfId="0" applyNumberFormat="1" applyFill="1" applyBorder="1" applyAlignment="1">
      <alignment horizontal="center"/>
    </xf>
    <xf numFmtId="183" fontId="0" fillId="0" borderId="3" xfId="17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183" fontId="0" fillId="0" borderId="0" xfId="17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44" fontId="0" fillId="0" borderId="0" xfId="17" applyFill="1" applyBorder="1" applyAlignment="1">
      <alignment horizontal="right"/>
    </xf>
    <xf numFmtId="179" fontId="0" fillId="0" borderId="0" xfId="17" applyNumberFormat="1" applyFill="1" applyBorder="1" applyAlignment="1">
      <alignment horizontal="right"/>
    </xf>
    <xf numFmtId="195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 horizontal="right"/>
    </xf>
    <xf numFmtId="5" fontId="16" fillId="0" borderId="0" xfId="0" applyNumberFormat="1" applyFont="1" applyFill="1" applyBorder="1" applyAlignment="1">
      <alignment/>
    </xf>
    <xf numFmtId="176" fontId="0" fillId="2" borderId="0" xfId="0" applyNumberFormat="1" applyFill="1" applyBorder="1" applyAlignment="1">
      <alignment horizontal="center"/>
    </xf>
    <xf numFmtId="44" fontId="0" fillId="2" borderId="0" xfId="17" applyFill="1" applyBorder="1" applyAlignment="1">
      <alignment horizontal="right"/>
    </xf>
    <xf numFmtId="179" fontId="0" fillId="2" borderId="0" xfId="17" applyNumberFormat="1" applyFill="1" applyBorder="1" applyAlignment="1">
      <alignment horizontal="right"/>
    </xf>
    <xf numFmtId="195" fontId="0" fillId="2" borderId="0" xfId="0" applyNumberFormat="1" applyFill="1" applyBorder="1" applyAlignment="1">
      <alignment/>
    </xf>
    <xf numFmtId="183" fontId="0" fillId="2" borderId="0" xfId="17" applyNumberFormat="1" applyFill="1" applyBorder="1" applyAlignment="1">
      <alignment/>
    </xf>
    <xf numFmtId="180" fontId="0" fillId="2" borderId="0" xfId="17" applyNumberFormat="1" applyFill="1" applyAlignment="1">
      <alignment horizontal="right"/>
    </xf>
    <xf numFmtId="180" fontId="0" fillId="0" borderId="0" xfId="17" applyNumberFormat="1" applyFill="1" applyBorder="1" applyAlignment="1">
      <alignment horizontal="right"/>
    </xf>
    <xf numFmtId="180" fontId="0" fillId="2" borderId="0" xfId="17" applyNumberFormat="1" applyFill="1" applyBorder="1" applyAlignment="1">
      <alignment horizontal="right"/>
    </xf>
    <xf numFmtId="37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/>
    </xf>
    <xf numFmtId="176" fontId="0" fillId="0" borderId="0" xfId="17" applyNumberFormat="1" applyFill="1" applyAlignment="1">
      <alignment horizontal="right"/>
    </xf>
    <xf numFmtId="176" fontId="0" fillId="0" borderId="0" xfId="0" applyNumberFormat="1" applyFill="1" applyAlignment="1">
      <alignment/>
    </xf>
    <xf numFmtId="37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4" fontId="0" fillId="3" borderId="0" xfId="0" applyNumberFormat="1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44" fontId="0" fillId="3" borderId="0" xfId="17" applyFill="1" applyAlignment="1">
      <alignment horizontal="right"/>
    </xf>
    <xf numFmtId="179" fontId="0" fillId="3" borderId="0" xfId="17" applyNumberFormat="1" applyFill="1" applyAlignment="1">
      <alignment horizontal="right"/>
    </xf>
    <xf numFmtId="195" fontId="0" fillId="3" borderId="0" xfId="0" applyNumberFormat="1" applyFill="1" applyAlignment="1">
      <alignment/>
    </xf>
    <xf numFmtId="183" fontId="0" fillId="3" borderId="0" xfId="17" applyNumberFormat="1" applyFill="1" applyBorder="1" applyAlignment="1">
      <alignment/>
    </xf>
    <xf numFmtId="37" fontId="0" fillId="3" borderId="0" xfId="0" applyNumberFormat="1" applyFill="1" applyBorder="1" applyAlignment="1">
      <alignment/>
    </xf>
    <xf numFmtId="5" fontId="6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183" fontId="6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>
      <alignment/>
    </xf>
    <xf numFmtId="38" fontId="0" fillId="0" borderId="5" xfId="0" applyNumberFormat="1" applyFill="1" applyBorder="1" applyAlignment="1">
      <alignment/>
    </xf>
    <xf numFmtId="6" fontId="0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5" fontId="0" fillId="0" borderId="1" xfId="0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6" fontId="0" fillId="0" borderId="6" xfId="0" applyNumberFormat="1" applyFill="1" applyBorder="1" applyAlignment="1">
      <alignment/>
    </xf>
    <xf numFmtId="6" fontId="0" fillId="0" borderId="5" xfId="0" applyNumberFormat="1" applyFill="1" applyBorder="1" applyAlignment="1">
      <alignment/>
    </xf>
    <xf numFmtId="6" fontId="0" fillId="0" borderId="7" xfId="0" applyNumberFormat="1" applyFill="1" applyBorder="1" applyAlignment="1">
      <alignment/>
    </xf>
    <xf numFmtId="6" fontId="0" fillId="0" borderId="8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6" fontId="0" fillId="0" borderId="9" xfId="0" applyNumberFormat="1" applyFill="1" applyBorder="1" applyAlignment="1">
      <alignment/>
    </xf>
    <xf numFmtId="17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78" fontId="0" fillId="0" borderId="11" xfId="0" applyNumberFormat="1" applyFill="1" applyBorder="1" applyAlignment="1">
      <alignment/>
    </xf>
    <xf numFmtId="6" fontId="0" fillId="0" borderId="11" xfId="0" applyNumberFormat="1" applyFill="1" applyBorder="1" applyAlignment="1">
      <alignment/>
    </xf>
    <xf numFmtId="6" fontId="0" fillId="0" borderId="12" xfId="0" applyNumberFormat="1" applyFill="1" applyBorder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6" fontId="0" fillId="0" borderId="13" xfId="0" applyNumberFormat="1" applyFill="1" applyBorder="1" applyAlignment="1">
      <alignment/>
    </xf>
    <xf numFmtId="6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" fontId="0" fillId="0" borderId="15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6" fontId="0" fillId="0" borderId="4" xfId="0" applyNumberFormat="1" applyFill="1" applyBorder="1" applyAlignment="1">
      <alignment/>
    </xf>
    <xf numFmtId="10" fontId="0" fillId="0" borderId="0" xfId="22" applyNumberFormat="1" applyFont="1" applyFill="1" applyAlignment="1">
      <alignment/>
    </xf>
    <xf numFmtId="0" fontId="0" fillId="0" borderId="0" xfId="0" applyFill="1" applyAlignment="1" quotePrefix="1">
      <alignment horizontal="center"/>
    </xf>
    <xf numFmtId="17" fontId="6" fillId="0" borderId="0" xfId="0" applyNumberFormat="1" applyFont="1" applyFill="1" applyAlignment="1" quotePrefix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0" fillId="0" borderId="0" xfId="17" applyNumberFormat="1" applyFill="1" applyAlignment="1">
      <alignment/>
    </xf>
    <xf numFmtId="203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0" fontId="6" fillId="0" borderId="0" xfId="0" applyNumberFormat="1" applyFont="1" applyFill="1" applyAlignment="1">
      <alignment/>
    </xf>
    <xf numFmtId="37" fontId="6" fillId="4" borderId="0" xfId="0" applyNumberFormat="1" applyFont="1" applyFill="1" applyAlignment="1">
      <alignment/>
    </xf>
    <xf numFmtId="37" fontId="6" fillId="4" borderId="1" xfId="0" applyNumberFormat="1" applyFont="1" applyFill="1" applyBorder="1" applyAlignment="1">
      <alignment/>
    </xf>
    <xf numFmtId="6" fontId="6" fillId="0" borderId="0" xfId="0" applyNumberFormat="1" applyFont="1" applyFill="1" applyAlignment="1">
      <alignment/>
    </xf>
    <xf numFmtId="37" fontId="6" fillId="0" borderId="0" xfId="0" applyNumberFormat="1" applyFont="1" applyFill="1" applyBorder="1" applyAlignment="1">
      <alignment/>
    </xf>
    <xf numFmtId="10" fontId="6" fillId="0" borderId="0" xfId="22" applyNumberFormat="1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37" fontId="6" fillId="5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14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38" fontId="0" fillId="0" borderId="0" xfId="0" applyNumberFormat="1" applyFill="1" applyAlignment="1">
      <alignment horizontal="left"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 quotePrefix="1">
      <alignment horizontal="right"/>
      <protection/>
    </xf>
    <xf numFmtId="0" fontId="0" fillId="0" borderId="0" xfId="0" applyFill="1" applyBorder="1" applyAlignment="1">
      <alignment horizontal="right"/>
    </xf>
    <xf numFmtId="178" fontId="0" fillId="0" borderId="0" xfId="17" applyNumberFormat="1" applyFill="1" applyBorder="1" applyAlignment="1" applyProtection="1">
      <alignment horizontal="right"/>
      <protection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 horizontal="right"/>
      <protection/>
    </xf>
    <xf numFmtId="0" fontId="20" fillId="0" borderId="18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19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 horizontal="right"/>
    </xf>
    <xf numFmtId="0" fontId="20" fillId="0" borderId="20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center"/>
      <protection/>
    </xf>
    <xf numFmtId="178" fontId="20" fillId="0" borderId="0" xfId="17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178" fontId="20" fillId="0" borderId="0" xfId="17" applyNumberFormat="1" applyFont="1" applyFill="1" applyBorder="1" applyAlignment="1" applyProtection="1">
      <alignment horizontal="right"/>
      <protection/>
    </xf>
    <xf numFmtId="178" fontId="20" fillId="0" borderId="20" xfId="0" applyNumberFormat="1" applyFont="1" applyFill="1" applyBorder="1" applyAlignment="1" applyProtection="1">
      <alignment/>
      <protection/>
    </xf>
    <xf numFmtId="178" fontId="20" fillId="0" borderId="1" xfId="17" applyNumberFormat="1" applyFont="1" applyFill="1" applyBorder="1" applyAlignment="1" applyProtection="1">
      <alignment horizontal="center"/>
      <protection/>
    </xf>
    <xf numFmtId="178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0" borderId="21" xfId="0" applyFont="1" applyFill="1" applyBorder="1" applyAlignment="1">
      <alignment horizontal="center"/>
    </xf>
    <xf numFmtId="0" fontId="20" fillId="0" borderId="1" xfId="0" applyFont="1" applyFill="1" applyBorder="1" applyAlignment="1" applyProtection="1">
      <alignment/>
      <protection/>
    </xf>
    <xf numFmtId="0" fontId="20" fillId="0" borderId="1" xfId="0" applyFont="1" applyFill="1" applyBorder="1" applyAlignment="1">
      <alignment/>
    </xf>
    <xf numFmtId="0" fontId="20" fillId="0" borderId="1" xfId="0" applyFont="1" applyFill="1" applyBorder="1" applyAlignment="1" applyProtection="1">
      <alignment horizontal="right"/>
      <protection/>
    </xf>
    <xf numFmtId="0" fontId="20" fillId="0" borderId="22" xfId="0" applyFont="1" applyFill="1" applyBorder="1" applyAlignment="1" applyProtection="1">
      <alignment/>
      <protection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right"/>
      <protection/>
    </xf>
    <xf numFmtId="17" fontId="9" fillId="0" borderId="17" xfId="0" applyNumberFormat="1" applyFont="1" applyFill="1" applyBorder="1" applyAlignment="1" applyProtection="1" quotePrefix="1">
      <alignment horizontal="center"/>
      <protection/>
    </xf>
    <xf numFmtId="17" fontId="9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17" fontId="9" fillId="0" borderId="1" xfId="0" applyNumberFormat="1" applyFont="1" applyFill="1" applyBorder="1" applyAlignment="1" applyProtection="1">
      <alignment horizontal="center"/>
      <protection/>
    </xf>
    <xf numFmtId="178" fontId="20" fillId="0" borderId="1" xfId="17" applyNumberFormat="1" applyFont="1" applyFill="1" applyBorder="1" applyAlignment="1" applyProtection="1">
      <alignment horizontal="right"/>
      <protection/>
    </xf>
    <xf numFmtId="0" fontId="20" fillId="0" borderId="23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Continuous"/>
      <protection/>
    </xf>
    <xf numFmtId="0" fontId="20" fillId="0" borderId="24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0" fillId="0" borderId="25" xfId="0" applyFont="1" applyFill="1" applyBorder="1" applyAlignment="1" applyProtection="1">
      <alignment/>
      <protection/>
    </xf>
    <xf numFmtId="0" fontId="20" fillId="0" borderId="25" xfId="0" applyFont="1" applyFill="1" applyBorder="1" applyAlignment="1" applyProtection="1">
      <alignment horizontal="centerContinuous"/>
      <protection/>
    </xf>
    <xf numFmtId="0" fontId="20" fillId="0" borderId="26" xfId="0" applyFont="1" applyFill="1" applyBorder="1" applyAlignment="1" applyProtection="1">
      <alignment horizontal="centerContinuous"/>
      <protection/>
    </xf>
    <xf numFmtId="178" fontId="20" fillId="0" borderId="0" xfId="0" applyNumberFormat="1" applyFont="1" applyFill="1" applyAlignment="1" applyProtection="1">
      <alignment/>
      <protection/>
    </xf>
    <xf numFmtId="0" fontId="23" fillId="0" borderId="20" xfId="0" applyFont="1" applyFill="1" applyBorder="1" applyAlignment="1" applyProtection="1">
      <alignment horizontal="centerContinuous"/>
      <protection/>
    </xf>
    <xf numFmtId="0" fontId="20" fillId="0" borderId="21" xfId="0" applyFont="1" applyFill="1" applyBorder="1" applyAlignment="1" applyProtection="1">
      <alignment/>
      <protection/>
    </xf>
    <xf numFmtId="0" fontId="4" fillId="0" borderId="0" xfId="21" applyFill="1">
      <alignment/>
      <protection/>
    </xf>
    <xf numFmtId="0" fontId="25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0" fontId="4" fillId="0" borderId="0" xfId="21" applyFill="1" applyAlignment="1">
      <alignment horizontal="center"/>
      <protection/>
    </xf>
    <xf numFmtId="0" fontId="4" fillId="0" borderId="1" xfId="21" applyFill="1" applyBorder="1" applyAlignment="1">
      <alignment horizontal="center"/>
      <protection/>
    </xf>
    <xf numFmtId="0" fontId="4" fillId="0" borderId="0" xfId="21" applyFill="1" applyAlignment="1">
      <alignment horizontal="left"/>
      <protection/>
    </xf>
    <xf numFmtId="6" fontId="4" fillId="0" borderId="0" xfId="21" applyNumberFormat="1" applyFill="1">
      <alignment/>
      <protection/>
    </xf>
    <xf numFmtId="187" fontId="4" fillId="0" borderId="0" xfId="21" applyNumberFormat="1" applyFill="1">
      <alignment/>
      <protection/>
    </xf>
    <xf numFmtId="0" fontId="4" fillId="0" borderId="0" xfId="21" applyFill="1" applyBorder="1" applyAlignment="1">
      <alignment horizontal="center"/>
      <protection/>
    </xf>
    <xf numFmtId="0" fontId="4" fillId="0" borderId="0" xfId="21" applyFill="1" applyBorder="1">
      <alignment/>
      <protection/>
    </xf>
    <xf numFmtId="187" fontId="4" fillId="0" borderId="0" xfId="21" applyNumberFormat="1" applyFill="1" applyBorder="1">
      <alignment/>
      <protection/>
    </xf>
    <xf numFmtId="10" fontId="4" fillId="0" borderId="0" xfId="22" applyNumberFormat="1" applyFill="1" applyBorder="1" applyAlignment="1">
      <alignment/>
    </xf>
    <xf numFmtId="6" fontId="4" fillId="0" borderId="0" xfId="21" applyNumberForma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left"/>
      <protection/>
    </xf>
    <xf numFmtId="0" fontId="26" fillId="0" borderId="0" xfId="0" applyFont="1" applyFill="1" applyAlignment="1">
      <alignment/>
    </xf>
    <xf numFmtId="205" fontId="27" fillId="0" borderId="0" xfId="22" applyNumberFormat="1" applyFont="1" applyFill="1" applyAlignment="1">
      <alignment horizontal="center"/>
    </xf>
    <xf numFmtId="0" fontId="4" fillId="0" borderId="1" xfId="21" applyFont="1" applyFill="1" applyBorder="1" applyAlignment="1">
      <alignment horizontal="center"/>
      <protection/>
    </xf>
    <xf numFmtId="187" fontId="17" fillId="0" borderId="0" xfId="21" applyNumberFormat="1" applyFont="1" applyFill="1">
      <alignment/>
      <protection/>
    </xf>
    <xf numFmtId="219" fontId="0" fillId="0" borderId="0" xfId="0" applyNumberFormat="1" applyFont="1" applyFill="1" applyAlignment="1">
      <alignment horizontal="center"/>
    </xf>
    <xf numFmtId="219" fontId="4" fillId="0" borderId="0" xfId="21" applyNumberFormat="1" applyFill="1" applyAlignment="1">
      <alignment horizontal="center"/>
      <protection/>
    </xf>
    <xf numFmtId="187" fontId="7" fillId="0" borderId="0" xfId="0" applyNumberFormat="1" applyFont="1" applyFill="1" applyBorder="1" applyAlignment="1" applyProtection="1" quotePrefix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7" fontId="7" fillId="0" borderId="27" xfId="0" applyNumberFormat="1" applyFont="1" applyFill="1" applyBorder="1" applyAlignment="1" applyProtection="1" quotePrefix="1">
      <alignment horizontal="center"/>
      <protection/>
    </xf>
    <xf numFmtId="6" fontId="0" fillId="0" borderId="6" xfId="0" applyNumberFormat="1" applyFont="1" applyFill="1" applyBorder="1" applyAlignment="1">
      <alignment/>
    </xf>
    <xf numFmtId="6" fontId="0" fillId="0" borderId="5" xfId="0" applyNumberFormat="1" applyFont="1" applyFill="1" applyBorder="1" applyAlignment="1">
      <alignment/>
    </xf>
    <xf numFmtId="6" fontId="0" fillId="0" borderId="7" xfId="0" applyNumberFormat="1" applyFont="1" applyFill="1" applyBorder="1" applyAlignment="1">
      <alignment/>
    </xf>
    <xf numFmtId="6" fontId="0" fillId="0" borderId="8" xfId="0" applyNumberFormat="1" applyFont="1" applyFill="1" applyBorder="1" applyAlignment="1">
      <alignment/>
    </xf>
    <xf numFmtId="6" fontId="0" fillId="0" borderId="1" xfId="0" applyNumberFormat="1" applyFont="1" applyFill="1" applyBorder="1" applyAlignment="1">
      <alignment/>
    </xf>
    <xf numFmtId="6" fontId="0" fillId="0" borderId="9" xfId="0" applyNumberFormat="1" applyFont="1" applyFill="1" applyBorder="1" applyAlignment="1">
      <alignment/>
    </xf>
    <xf numFmtId="187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219" fontId="6" fillId="0" borderId="0" xfId="0" applyNumberFormat="1" applyFont="1" applyFill="1" applyAlignment="1">
      <alignment horizontal="center"/>
    </xf>
    <xf numFmtId="203" fontId="6" fillId="0" borderId="0" xfId="0" applyNumberFormat="1" applyFont="1" applyFill="1" applyAlignment="1">
      <alignment/>
    </xf>
    <xf numFmtId="17" fontId="21" fillId="0" borderId="17" xfId="0" applyNumberFormat="1" applyFont="1" applyFill="1" applyBorder="1" applyAlignment="1" applyProtection="1">
      <alignment horizontal="center"/>
      <protection/>
    </xf>
    <xf numFmtId="17" fontId="21" fillId="0" borderId="0" xfId="0" applyNumberFormat="1" applyFont="1" applyFill="1" applyBorder="1" applyAlignment="1" applyProtection="1" quotePrefix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1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/>
      <protection/>
    </xf>
    <xf numFmtId="178" fontId="22" fillId="0" borderId="0" xfId="17" applyNumberFormat="1" applyFont="1" applyFill="1" applyBorder="1" applyAlignment="1" applyProtection="1">
      <alignment horizontal="right"/>
      <protection locked="0"/>
    </xf>
    <xf numFmtId="178" fontId="22" fillId="0" borderId="0" xfId="17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Alignment="1">
      <alignment/>
    </xf>
    <xf numFmtId="15" fontId="6" fillId="0" borderId="0" xfId="0" applyNumberFormat="1" applyFont="1" applyFill="1" applyAlignment="1" quotePrefix="1">
      <alignment/>
    </xf>
    <xf numFmtId="15" fontId="0" fillId="0" borderId="0" xfId="0" applyNumberFormat="1" applyFill="1" applyAlignment="1">
      <alignment/>
    </xf>
    <xf numFmtId="7" fontId="0" fillId="0" borderId="0" xfId="0" applyNumberFormat="1" applyFont="1" applyFill="1" applyAlignment="1">
      <alignment/>
    </xf>
    <xf numFmtId="0" fontId="9" fillId="0" borderId="5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/>
    </xf>
    <xf numFmtId="187" fontId="12" fillId="0" borderId="0" xfId="0" applyNumberFormat="1" applyFont="1" applyFill="1" applyAlignment="1" quotePrefix="1">
      <alignment horizontal="center"/>
    </xf>
    <xf numFmtId="187" fontId="12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21" applyFont="1" applyFill="1" applyAlignment="1">
      <alignment horizontal="center"/>
      <protection/>
    </xf>
    <xf numFmtId="0" fontId="25" fillId="0" borderId="0" xfId="21" applyFont="1" applyFill="1" applyAlignment="1">
      <alignment horizontal="center"/>
      <protection/>
    </xf>
    <xf numFmtId="187" fontId="28" fillId="0" borderId="0" xfId="21" applyNumberFormat="1" applyFont="1" applyFill="1" applyBorder="1" applyAlignment="1">
      <alignment/>
      <protection/>
    </xf>
    <xf numFmtId="0" fontId="13" fillId="0" borderId="0" xfId="0" applyNumberFormat="1" applyFont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176" fontId="0" fillId="0" borderId="0" xfId="17" applyNumberFormat="1" applyFont="1" applyFill="1" applyAlignment="1">
      <alignment horizontal="center"/>
    </xf>
    <xf numFmtId="176" fontId="0" fillId="0" borderId="0" xfId="17" applyNumberForma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 Ohio Contract Storage SETTLEMENT Exhibit C - 4 pages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P309"/>
  <sheetViews>
    <sheetView tabSelected="1" zoomScale="55" zoomScaleNormal="55" workbookViewId="0" topLeftCell="A1">
      <selection activeCell="E33" sqref="E33"/>
    </sheetView>
  </sheetViews>
  <sheetFormatPr defaultColWidth="9.77734375" defaultRowHeight="15"/>
  <cols>
    <col min="1" max="1" width="3.99609375" style="24" customWidth="1"/>
    <col min="2" max="2" width="10.77734375" style="3" customWidth="1"/>
    <col min="3" max="3" width="5.77734375" style="3" customWidth="1"/>
    <col min="4" max="4" width="19.77734375" style="3" customWidth="1"/>
    <col min="5" max="5" width="33.10546875" style="3" customWidth="1"/>
    <col min="6" max="6" width="1.88671875" style="3" hidden="1" customWidth="1"/>
    <col min="7" max="7" width="18.10546875" style="3" bestFit="1" customWidth="1"/>
    <col min="8" max="8" width="1.66796875" style="3" customWidth="1"/>
    <col min="9" max="9" width="17.6640625" style="3" bestFit="1" customWidth="1"/>
    <col min="10" max="10" width="1.66796875" style="3" customWidth="1"/>
    <col min="11" max="11" width="14.88671875" style="3" bestFit="1" customWidth="1"/>
    <col min="12" max="12" width="1.77734375" style="3" customWidth="1"/>
    <col min="13" max="13" width="10.99609375" style="100" customWidth="1"/>
    <col min="14" max="14" width="1.88671875" style="3" customWidth="1"/>
    <col min="15" max="15" width="3.10546875" style="11" customWidth="1"/>
    <col min="16" max="16" width="10.4453125" style="98" bestFit="1" customWidth="1"/>
    <col min="17" max="16384" width="9.77734375" style="3" customWidth="1"/>
  </cols>
  <sheetData>
    <row r="1" spans="2:15" ht="15.75"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157"/>
      <c r="N1" s="94"/>
      <c r="O1" s="96"/>
    </row>
    <row r="2" spans="2:15" ht="15.75">
      <c r="B2" s="92" t="s">
        <v>247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158"/>
      <c r="N2" s="94"/>
      <c r="O2" s="96"/>
    </row>
    <row r="3" spans="2:15" ht="15.75">
      <c r="B3" s="93" t="s">
        <v>29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157"/>
      <c r="N3" s="94"/>
      <c r="O3" s="96"/>
    </row>
    <row r="4" spans="2:15" ht="15.75">
      <c r="B4" s="93" t="s">
        <v>28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157"/>
      <c r="N4" s="94"/>
      <c r="O4" s="96"/>
    </row>
    <row r="5" spans="2:15" ht="15.75">
      <c r="B5" s="93" t="s">
        <v>30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157"/>
      <c r="N5" s="94"/>
      <c r="O5" s="96"/>
    </row>
    <row r="6" spans="2:15" ht="15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157"/>
      <c r="N6" s="95"/>
      <c r="O6" s="96"/>
    </row>
    <row r="7" spans="1:15" ht="15.75">
      <c r="A7" s="96"/>
      <c r="B7" s="97" t="s">
        <v>34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153"/>
      <c r="N7" s="96"/>
      <c r="O7" s="96"/>
    </row>
    <row r="8" spans="1:16" s="167" customFormat="1" ht="18">
      <c r="A8" s="161"/>
      <c r="B8" s="162"/>
      <c r="C8" s="162"/>
      <c r="D8" s="162"/>
      <c r="E8" s="162"/>
      <c r="F8" s="162"/>
      <c r="G8" s="239" t="s">
        <v>255</v>
      </c>
      <c r="H8" s="162"/>
      <c r="I8" s="239" t="s">
        <v>255</v>
      </c>
      <c r="J8" s="162"/>
      <c r="K8" s="239" t="s">
        <v>255</v>
      </c>
      <c r="L8" s="162"/>
      <c r="M8" s="163"/>
      <c r="N8" s="164"/>
      <c r="O8" s="165"/>
      <c r="P8" s="166"/>
    </row>
    <row r="9" spans="1:16" s="167" customFormat="1" ht="18">
      <c r="A9" s="168"/>
      <c r="B9" s="169"/>
      <c r="C9" s="165"/>
      <c r="D9" s="165"/>
      <c r="E9" s="165"/>
      <c r="F9" s="165"/>
      <c r="G9" s="240" t="s">
        <v>248</v>
      </c>
      <c r="H9" s="241"/>
      <c r="I9" s="240" t="s">
        <v>249</v>
      </c>
      <c r="J9" s="241"/>
      <c r="K9" s="240" t="s">
        <v>250</v>
      </c>
      <c r="L9" s="165"/>
      <c r="M9" s="170"/>
      <c r="N9" s="171"/>
      <c r="O9" s="165"/>
      <c r="P9" s="166"/>
    </row>
    <row r="10" spans="1:16" s="167" customFormat="1" ht="18">
      <c r="A10" s="168"/>
      <c r="B10" s="165"/>
      <c r="C10" s="165"/>
      <c r="D10" s="165"/>
      <c r="E10" s="165"/>
      <c r="F10" s="165"/>
      <c r="G10" s="172" t="s">
        <v>198</v>
      </c>
      <c r="H10" s="165"/>
      <c r="I10" s="172" t="s">
        <v>198</v>
      </c>
      <c r="J10" s="165"/>
      <c r="K10" s="172" t="s">
        <v>198</v>
      </c>
      <c r="L10" s="165"/>
      <c r="M10" s="170"/>
      <c r="N10" s="171"/>
      <c r="O10" s="165"/>
      <c r="P10" s="166"/>
    </row>
    <row r="11" spans="1:16" s="167" customFormat="1" ht="18">
      <c r="A11" s="168">
        <v>1</v>
      </c>
      <c r="B11" s="165" t="s">
        <v>35</v>
      </c>
      <c r="C11" s="165"/>
      <c r="D11" s="165"/>
      <c r="E11" s="165"/>
      <c r="F11" s="165"/>
      <c r="G11" s="173">
        <v>12.2467</v>
      </c>
      <c r="H11" s="174"/>
      <c r="I11" s="173">
        <v>13.3942</v>
      </c>
      <c r="J11" s="174"/>
      <c r="K11" s="173">
        <v>14.2412</v>
      </c>
      <c r="L11" s="165"/>
      <c r="M11" s="175"/>
      <c r="N11" s="176"/>
      <c r="O11" s="165"/>
      <c r="P11" s="166"/>
    </row>
    <row r="12" spans="1:16" s="167" customFormat="1" ht="18">
      <c r="A12" s="168">
        <v>2</v>
      </c>
      <c r="B12" s="165" t="s">
        <v>37</v>
      </c>
      <c r="C12" s="165"/>
      <c r="D12" s="165"/>
      <c r="E12" s="165"/>
      <c r="F12" s="165"/>
      <c r="G12" s="173">
        <v>0</v>
      </c>
      <c r="H12" s="174"/>
      <c r="I12" s="173">
        <v>0</v>
      </c>
      <c r="J12" s="174"/>
      <c r="K12" s="173">
        <v>0</v>
      </c>
      <c r="L12" s="165"/>
      <c r="M12" s="175"/>
      <c r="N12" s="171"/>
      <c r="O12" s="165"/>
      <c r="P12" s="166"/>
    </row>
    <row r="13" spans="1:16" s="167" customFormat="1" ht="18">
      <c r="A13" s="168">
        <v>3</v>
      </c>
      <c r="B13" s="165" t="s">
        <v>38</v>
      </c>
      <c r="C13" s="165"/>
      <c r="D13" s="165"/>
      <c r="E13" s="165"/>
      <c r="F13" s="165"/>
      <c r="G13" s="177">
        <v>-0.1638</v>
      </c>
      <c r="H13" s="174"/>
      <c r="I13" s="177">
        <v>-0.1638</v>
      </c>
      <c r="J13" s="174"/>
      <c r="K13" s="177">
        <v>-0.1638</v>
      </c>
      <c r="L13" s="165"/>
      <c r="M13" s="175"/>
      <c r="N13" s="171"/>
      <c r="O13" s="165"/>
      <c r="P13" s="178"/>
    </row>
    <row r="14" spans="1:16" s="167" customFormat="1" ht="18">
      <c r="A14" s="168">
        <v>4</v>
      </c>
      <c r="B14" s="165" t="s">
        <v>210</v>
      </c>
      <c r="C14" s="165"/>
      <c r="D14" s="165"/>
      <c r="E14" s="165"/>
      <c r="F14" s="165"/>
      <c r="G14" s="173">
        <v>12.0829</v>
      </c>
      <c r="H14" s="174"/>
      <c r="I14" s="173">
        <v>13.2304</v>
      </c>
      <c r="J14" s="174"/>
      <c r="K14" s="173">
        <v>14.0774</v>
      </c>
      <c r="L14" s="165"/>
      <c r="M14" s="175"/>
      <c r="N14" s="171"/>
      <c r="O14" s="165"/>
      <c r="P14" s="166"/>
    </row>
    <row r="15" spans="1:16" s="167" customFormat="1" ht="18">
      <c r="A15" s="168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79"/>
      <c r="N15" s="171"/>
      <c r="O15" s="165"/>
      <c r="P15" s="166"/>
    </row>
    <row r="16" spans="1:16" s="167" customFormat="1" ht="18">
      <c r="A16" s="168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79"/>
      <c r="N16" s="171"/>
      <c r="O16" s="165"/>
      <c r="P16" s="166"/>
    </row>
    <row r="17" spans="1:16" s="167" customFormat="1" ht="18">
      <c r="A17" s="202" t="s">
        <v>39</v>
      </c>
      <c r="B17" s="182"/>
      <c r="C17" s="181"/>
      <c r="D17" s="181"/>
      <c r="E17" s="242" t="s">
        <v>251</v>
      </c>
      <c r="F17" s="181"/>
      <c r="G17" s="182"/>
      <c r="H17" s="181"/>
      <c r="I17" s="182"/>
      <c r="J17" s="181"/>
      <c r="K17" s="181"/>
      <c r="L17" s="181"/>
      <c r="M17" s="183"/>
      <c r="N17" s="184"/>
      <c r="O17" s="165"/>
      <c r="P17" s="166"/>
    </row>
    <row r="18" spans="1:16" s="167" customFormat="1" ht="18">
      <c r="A18" s="185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7"/>
      <c r="N18" s="186"/>
      <c r="O18" s="165"/>
      <c r="P18" s="166"/>
    </row>
    <row r="19" spans="1:16" s="167" customFormat="1" ht="18">
      <c r="A19" s="185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7"/>
      <c r="N19" s="186"/>
      <c r="O19" s="165"/>
      <c r="P19" s="166"/>
    </row>
    <row r="20" spans="1:16" s="167" customFormat="1" ht="18">
      <c r="A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7"/>
      <c r="N20" s="186"/>
      <c r="O20" s="165"/>
      <c r="P20" s="166"/>
    </row>
    <row r="21" spans="1:16" s="167" customFormat="1" ht="18">
      <c r="A21" s="169"/>
      <c r="B21" s="169" t="s">
        <v>31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79"/>
      <c r="N21" s="165"/>
      <c r="O21" s="165"/>
      <c r="P21" s="166"/>
    </row>
    <row r="22" spans="1:16" s="167" customFormat="1" ht="18">
      <c r="A22" s="161"/>
      <c r="B22" s="162"/>
      <c r="C22" s="162"/>
      <c r="D22" s="162"/>
      <c r="E22" s="162"/>
      <c r="F22" s="162"/>
      <c r="G22" s="188" t="s">
        <v>255</v>
      </c>
      <c r="H22" s="162"/>
      <c r="I22" s="188" t="s">
        <v>255</v>
      </c>
      <c r="J22" s="162"/>
      <c r="K22" s="188" t="s">
        <v>255</v>
      </c>
      <c r="L22" s="162"/>
      <c r="M22" s="163"/>
      <c r="N22" s="164"/>
      <c r="O22" s="165"/>
      <c r="P22" s="166"/>
    </row>
    <row r="23" spans="1:16" s="167" customFormat="1" ht="18">
      <c r="A23" s="168"/>
      <c r="B23" s="169"/>
      <c r="C23" s="165"/>
      <c r="D23" s="165"/>
      <c r="E23" s="165"/>
      <c r="F23" s="165"/>
      <c r="G23" s="189" t="s">
        <v>248</v>
      </c>
      <c r="H23" s="169"/>
      <c r="I23" s="189" t="s">
        <v>249</v>
      </c>
      <c r="J23" s="169"/>
      <c r="K23" s="189" t="s">
        <v>250</v>
      </c>
      <c r="L23" s="165"/>
      <c r="M23" s="179"/>
      <c r="N23" s="171"/>
      <c r="O23" s="165"/>
      <c r="P23" s="166"/>
    </row>
    <row r="24" spans="1:16" s="167" customFormat="1" ht="18">
      <c r="A24" s="168"/>
      <c r="B24" s="190"/>
      <c r="C24" s="190"/>
      <c r="D24" s="190"/>
      <c r="E24" s="165"/>
      <c r="F24" s="165"/>
      <c r="G24" s="191" t="s">
        <v>198</v>
      </c>
      <c r="H24" s="169"/>
      <c r="I24" s="191" t="s">
        <v>198</v>
      </c>
      <c r="J24" s="169"/>
      <c r="K24" s="191" t="s">
        <v>198</v>
      </c>
      <c r="L24" s="165"/>
      <c r="M24" s="170"/>
      <c r="N24" s="171"/>
      <c r="O24" s="165"/>
      <c r="P24" s="166"/>
    </row>
    <row r="25" spans="1:16" s="167" customFormat="1" ht="18">
      <c r="A25" s="180">
        <v>5</v>
      </c>
      <c r="B25" s="181" t="s">
        <v>151</v>
      </c>
      <c r="C25" s="181"/>
      <c r="D25" s="181"/>
      <c r="E25" s="181"/>
      <c r="F25" s="181"/>
      <c r="G25" s="177">
        <v>12.2467</v>
      </c>
      <c r="H25" s="182"/>
      <c r="I25" s="177">
        <v>13.3942</v>
      </c>
      <c r="J25" s="181"/>
      <c r="K25" s="177">
        <v>14.2412</v>
      </c>
      <c r="L25" s="181"/>
      <c r="M25" s="192"/>
      <c r="N25" s="184"/>
      <c r="O25" s="165"/>
      <c r="P25" s="166"/>
    </row>
    <row r="26" spans="1:16" s="167" customFormat="1" ht="18">
      <c r="A26" s="185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7"/>
      <c r="N26" s="186"/>
      <c r="O26" s="165"/>
      <c r="P26" s="166"/>
    </row>
    <row r="27" spans="1:16" s="167" customFormat="1" ht="18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7" t="s">
        <v>3</v>
      </c>
      <c r="N27" s="186"/>
      <c r="O27" s="165"/>
      <c r="P27" s="166"/>
    </row>
    <row r="28" spans="1:16" s="167" customFormat="1" ht="18">
      <c r="A28" s="185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7"/>
      <c r="N28" s="186"/>
      <c r="O28" s="165"/>
      <c r="P28" s="166"/>
    </row>
    <row r="29" spans="1:16" s="167" customFormat="1" ht="18">
      <c r="A29" s="185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7"/>
      <c r="N29" s="186"/>
      <c r="O29" s="165"/>
      <c r="P29" s="166"/>
    </row>
    <row r="30" spans="1:16" s="167" customFormat="1" ht="18">
      <c r="A30" s="169"/>
      <c r="B30" s="169" t="s">
        <v>33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79"/>
      <c r="N30" s="165"/>
      <c r="O30" s="165"/>
      <c r="P30" s="166"/>
    </row>
    <row r="31" spans="1:16" s="167" customFormat="1" ht="18">
      <c r="A31" s="161"/>
      <c r="B31" s="162"/>
      <c r="C31" s="162"/>
      <c r="D31" s="162"/>
      <c r="E31" s="162"/>
      <c r="F31" s="162"/>
      <c r="G31" s="162"/>
      <c r="H31" s="162"/>
      <c r="I31" s="162"/>
      <c r="J31" s="162"/>
      <c r="K31" s="193"/>
      <c r="L31" s="162"/>
      <c r="M31" s="163"/>
      <c r="N31" s="164"/>
      <c r="O31" s="165"/>
      <c r="P31" s="166"/>
    </row>
    <row r="32" spans="1:16" s="167" customFormat="1" ht="18">
      <c r="A32" s="168"/>
      <c r="B32" s="169"/>
      <c r="C32" s="169"/>
      <c r="D32" s="165"/>
      <c r="E32" s="165"/>
      <c r="F32" s="165"/>
      <c r="G32" s="165"/>
      <c r="H32" s="165"/>
      <c r="I32" s="165"/>
      <c r="J32" s="165"/>
      <c r="K32" s="194" t="s">
        <v>0</v>
      </c>
      <c r="L32" s="195"/>
      <c r="M32" s="196" t="s">
        <v>1</v>
      </c>
      <c r="N32" s="171"/>
      <c r="O32" s="165"/>
      <c r="P32" s="166"/>
    </row>
    <row r="33" spans="1:16" s="167" customFormat="1" ht="18">
      <c r="A33" s="168"/>
      <c r="B33" s="165"/>
      <c r="C33" s="165"/>
      <c r="D33" s="165"/>
      <c r="E33" s="165"/>
      <c r="F33" s="165"/>
      <c r="G33" s="165"/>
      <c r="H33" s="165"/>
      <c r="I33" s="165"/>
      <c r="J33" s="165"/>
      <c r="K33" s="197"/>
      <c r="L33" s="165"/>
      <c r="M33" s="179"/>
      <c r="N33" s="171"/>
      <c r="O33" s="165"/>
      <c r="P33" s="166"/>
    </row>
    <row r="34" spans="1:16" s="167" customFormat="1" ht="18">
      <c r="A34" s="168">
        <v>6</v>
      </c>
      <c r="B34" s="165" t="s">
        <v>40</v>
      </c>
      <c r="C34" s="165"/>
      <c r="D34" s="165"/>
      <c r="E34" s="165"/>
      <c r="F34" s="165"/>
      <c r="G34" s="179" t="s">
        <v>199</v>
      </c>
      <c r="H34" s="165"/>
      <c r="I34" s="165" t="s">
        <v>41</v>
      </c>
      <c r="J34" s="165"/>
      <c r="K34" s="198" t="s">
        <v>36</v>
      </c>
      <c r="L34" s="165"/>
      <c r="M34" s="175">
        <v>0</v>
      </c>
      <c r="N34" s="171"/>
      <c r="O34" s="165"/>
      <c r="P34" s="166"/>
    </row>
    <row r="35" spans="1:16" s="167" customFormat="1" ht="18">
      <c r="A35" s="168">
        <v>7</v>
      </c>
      <c r="B35" s="165" t="s">
        <v>42</v>
      </c>
      <c r="C35" s="165"/>
      <c r="D35" s="165"/>
      <c r="E35" s="165"/>
      <c r="F35" s="165"/>
      <c r="G35" s="243" t="s">
        <v>252</v>
      </c>
      <c r="H35" s="244"/>
      <c r="I35" s="165" t="s">
        <v>43</v>
      </c>
      <c r="J35" s="165"/>
      <c r="K35" s="198" t="s">
        <v>36</v>
      </c>
      <c r="L35" s="165"/>
      <c r="M35" s="245">
        <v>0</v>
      </c>
      <c r="N35" s="171"/>
      <c r="O35" s="165"/>
      <c r="P35" s="166"/>
    </row>
    <row r="36" spans="1:16" s="167" customFormat="1" ht="18">
      <c r="A36" s="168">
        <v>8</v>
      </c>
      <c r="B36" s="165" t="s">
        <v>44</v>
      </c>
      <c r="C36" s="165"/>
      <c r="D36" s="165"/>
      <c r="E36" s="165"/>
      <c r="F36" s="165"/>
      <c r="G36" s="243" t="s">
        <v>246</v>
      </c>
      <c r="H36" s="244"/>
      <c r="I36" s="165" t="s">
        <v>43</v>
      </c>
      <c r="J36" s="165"/>
      <c r="K36" s="198" t="s">
        <v>36</v>
      </c>
      <c r="L36" s="165"/>
      <c r="M36" s="245">
        <v>0</v>
      </c>
      <c r="N36" s="171"/>
      <c r="O36" s="165"/>
      <c r="P36" s="166"/>
    </row>
    <row r="37" spans="1:16" s="167" customFormat="1" ht="18">
      <c r="A37" s="168">
        <v>9</v>
      </c>
      <c r="B37" s="165" t="s">
        <v>45</v>
      </c>
      <c r="C37" s="165"/>
      <c r="D37" s="165"/>
      <c r="E37" s="165"/>
      <c r="F37" s="165"/>
      <c r="G37" s="243" t="s">
        <v>243</v>
      </c>
      <c r="H37" s="244"/>
      <c r="I37" s="165" t="s">
        <v>43</v>
      </c>
      <c r="J37" s="165"/>
      <c r="K37" s="198" t="s">
        <v>36</v>
      </c>
      <c r="L37" s="165"/>
      <c r="M37" s="245">
        <v>0</v>
      </c>
      <c r="N37" s="171"/>
      <c r="O37" s="165"/>
      <c r="P37" s="166"/>
    </row>
    <row r="38" spans="1:16" s="167" customFormat="1" ht="18">
      <c r="A38" s="180">
        <v>10</v>
      </c>
      <c r="B38" s="181" t="s">
        <v>46</v>
      </c>
      <c r="C38" s="181"/>
      <c r="D38" s="181"/>
      <c r="E38" s="181"/>
      <c r="F38" s="181"/>
      <c r="G38" s="181"/>
      <c r="H38" s="181"/>
      <c r="I38" s="181"/>
      <c r="J38" s="181"/>
      <c r="K38" s="199" t="s">
        <v>36</v>
      </c>
      <c r="L38" s="181"/>
      <c r="M38" s="192">
        <v>0</v>
      </c>
      <c r="N38" s="184"/>
      <c r="O38" s="165"/>
      <c r="P38" s="166"/>
    </row>
    <row r="39" spans="1:16" s="167" customFormat="1" ht="18">
      <c r="A39" s="185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7"/>
      <c r="N39" s="186"/>
      <c r="O39" s="165"/>
      <c r="P39" s="166"/>
    </row>
    <row r="40" spans="1:16" s="167" customFormat="1" ht="18">
      <c r="A40" s="185"/>
      <c r="B40" s="186"/>
      <c r="C40" s="186"/>
      <c r="D40" s="186"/>
      <c r="E40" s="186"/>
      <c r="F40" s="186"/>
      <c r="G40" s="200"/>
      <c r="H40" s="186"/>
      <c r="I40" s="186"/>
      <c r="J40" s="186"/>
      <c r="K40" s="186"/>
      <c r="L40" s="186"/>
      <c r="M40" s="187"/>
      <c r="N40" s="186"/>
      <c r="O40" s="165"/>
      <c r="P40" s="166"/>
    </row>
    <row r="41" spans="1:16" s="167" customFormat="1" ht="18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186"/>
      <c r="O41" s="165"/>
      <c r="P41" s="166"/>
    </row>
    <row r="42" spans="1:16" s="167" customFormat="1" ht="18">
      <c r="A42" s="169"/>
      <c r="B42" s="169" t="s">
        <v>32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79"/>
      <c r="N42" s="165"/>
      <c r="O42" s="165"/>
      <c r="P42" s="166"/>
    </row>
    <row r="43" spans="1:16" s="167" customFormat="1" ht="18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93"/>
      <c r="L43" s="162"/>
      <c r="M43" s="163"/>
      <c r="N43" s="164"/>
      <c r="O43" s="165"/>
      <c r="P43" s="166"/>
    </row>
    <row r="44" spans="1:16" s="167" customFormat="1" ht="18">
      <c r="A44" s="168"/>
      <c r="B44" s="169"/>
      <c r="C44" s="165"/>
      <c r="D44" s="165"/>
      <c r="E44" s="165"/>
      <c r="F44" s="165"/>
      <c r="G44" s="165"/>
      <c r="H44" s="165"/>
      <c r="I44" s="165"/>
      <c r="J44" s="165"/>
      <c r="K44" s="201" t="s">
        <v>0</v>
      </c>
      <c r="L44" s="165"/>
      <c r="M44" s="196" t="s">
        <v>1</v>
      </c>
      <c r="N44" s="171"/>
      <c r="O44" s="165"/>
      <c r="P44" s="166"/>
    </row>
    <row r="45" spans="1:16" s="167" customFormat="1" ht="18">
      <c r="A45" s="168"/>
      <c r="B45" s="165"/>
      <c r="C45" s="165"/>
      <c r="D45" s="165"/>
      <c r="E45" s="165"/>
      <c r="F45" s="165"/>
      <c r="G45" s="165"/>
      <c r="H45" s="165"/>
      <c r="I45" s="165"/>
      <c r="J45" s="165"/>
      <c r="K45" s="197"/>
      <c r="L45" s="165"/>
      <c r="M45" s="179"/>
      <c r="N45" s="171"/>
      <c r="O45" s="165"/>
      <c r="P45" s="166"/>
    </row>
    <row r="46" spans="1:16" s="167" customFormat="1" ht="18">
      <c r="A46" s="168">
        <v>11</v>
      </c>
      <c r="B46" s="165" t="s">
        <v>47</v>
      </c>
      <c r="C46" s="165"/>
      <c r="D46" s="165"/>
      <c r="E46" s="165"/>
      <c r="F46" s="165"/>
      <c r="G46" s="179" t="s">
        <v>200</v>
      </c>
      <c r="H46" s="165"/>
      <c r="I46" s="165" t="s">
        <v>205</v>
      </c>
      <c r="J46" s="165"/>
      <c r="K46" s="198" t="s">
        <v>36</v>
      </c>
      <c r="L46" s="165"/>
      <c r="M46" s="175">
        <v>-0.2423</v>
      </c>
      <c r="N46" s="171"/>
      <c r="O46" s="165"/>
      <c r="P46" s="166"/>
    </row>
    <row r="47" spans="1:16" s="167" customFormat="1" ht="18">
      <c r="A47" s="168">
        <v>12</v>
      </c>
      <c r="B47" s="165" t="s">
        <v>48</v>
      </c>
      <c r="C47" s="165"/>
      <c r="D47" s="165"/>
      <c r="E47" s="165"/>
      <c r="F47" s="165"/>
      <c r="G47" s="243" t="s">
        <v>252</v>
      </c>
      <c r="H47" s="165"/>
      <c r="I47" s="165" t="s">
        <v>207</v>
      </c>
      <c r="J47" s="165"/>
      <c r="K47" s="198" t="s">
        <v>36</v>
      </c>
      <c r="L47" s="165"/>
      <c r="M47" s="246">
        <v>0.0151</v>
      </c>
      <c r="N47" s="171"/>
      <c r="O47" s="165"/>
      <c r="P47" s="166"/>
    </row>
    <row r="48" spans="1:16" s="167" customFormat="1" ht="18">
      <c r="A48" s="168">
        <v>13</v>
      </c>
      <c r="B48" s="165" t="s">
        <v>49</v>
      </c>
      <c r="C48" s="165"/>
      <c r="D48" s="165"/>
      <c r="E48" s="165"/>
      <c r="F48" s="165"/>
      <c r="G48" s="243" t="s">
        <v>246</v>
      </c>
      <c r="H48" s="165"/>
      <c r="I48" s="165" t="s">
        <v>254</v>
      </c>
      <c r="J48" s="165"/>
      <c r="K48" s="198" t="s">
        <v>36</v>
      </c>
      <c r="L48" s="165"/>
      <c r="M48" s="246">
        <v>0.0202</v>
      </c>
      <c r="N48" s="171"/>
      <c r="O48" s="165"/>
      <c r="P48" s="166"/>
    </row>
    <row r="49" spans="1:16" s="167" customFormat="1" ht="18">
      <c r="A49" s="168">
        <v>14</v>
      </c>
      <c r="B49" s="165" t="s">
        <v>50</v>
      </c>
      <c r="C49" s="165"/>
      <c r="D49" s="165"/>
      <c r="E49" s="165"/>
      <c r="F49" s="165"/>
      <c r="G49" s="243" t="s">
        <v>243</v>
      </c>
      <c r="H49" s="165"/>
      <c r="I49" s="165" t="s">
        <v>207</v>
      </c>
      <c r="J49" s="165"/>
      <c r="K49" s="198" t="s">
        <v>36</v>
      </c>
      <c r="L49" s="165"/>
      <c r="M49" s="245">
        <v>0.0432</v>
      </c>
      <c r="N49" s="171"/>
      <c r="O49" s="165"/>
      <c r="P49" s="166"/>
    </row>
    <row r="50" spans="1:16" s="167" customFormat="1" ht="18">
      <c r="A50" s="180">
        <v>15</v>
      </c>
      <c r="B50" s="181" t="s">
        <v>51</v>
      </c>
      <c r="C50" s="181"/>
      <c r="D50" s="181"/>
      <c r="E50" s="181"/>
      <c r="F50" s="181"/>
      <c r="G50" s="181"/>
      <c r="H50" s="181"/>
      <c r="I50" s="181"/>
      <c r="J50" s="181"/>
      <c r="K50" s="199" t="s">
        <v>36</v>
      </c>
      <c r="L50" s="181"/>
      <c r="M50" s="192">
        <v>-0.1638</v>
      </c>
      <c r="N50" s="184"/>
      <c r="O50" s="165"/>
      <c r="P50" s="166"/>
    </row>
    <row r="53" ht="15" hidden="1"/>
    <row r="54" spans="1:14" ht="15.75" hidden="1">
      <c r="A54" s="97"/>
      <c r="B54" s="97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153"/>
      <c r="N54" s="96"/>
    </row>
    <row r="55" spans="1:14" ht="15" hidden="1">
      <c r="A55" s="98"/>
      <c r="B55" s="96"/>
      <c r="C55" s="96"/>
      <c r="D55" s="96"/>
      <c r="E55" s="96"/>
      <c r="F55" s="96"/>
      <c r="G55" s="96"/>
      <c r="H55" s="96"/>
      <c r="I55" s="96"/>
      <c r="J55" s="96"/>
      <c r="K55" s="99"/>
      <c r="L55" s="96"/>
      <c r="M55" s="88"/>
      <c r="N55" s="96"/>
    </row>
    <row r="56" spans="1:14" ht="15" hidden="1">
      <c r="A56" s="98"/>
      <c r="B56" s="96"/>
      <c r="C56" s="96"/>
      <c r="D56" s="96"/>
      <c r="E56" s="96"/>
      <c r="F56" s="96"/>
      <c r="G56" s="96"/>
      <c r="H56" s="96"/>
      <c r="I56" s="96"/>
      <c r="J56" s="96"/>
      <c r="K56" s="99"/>
      <c r="L56" s="96"/>
      <c r="M56" s="160"/>
      <c r="N56" s="96"/>
    </row>
    <row r="57" spans="1:14" ht="15" hidden="1">
      <c r="A57" s="9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59"/>
      <c r="N57" s="11"/>
    </row>
    <row r="59" ht="18">
      <c r="B59" s="167" t="s">
        <v>52</v>
      </c>
    </row>
    <row r="60" ht="18">
      <c r="B60" s="167" t="s">
        <v>53</v>
      </c>
    </row>
    <row r="61" ht="18">
      <c r="B61" s="167"/>
    </row>
    <row r="62" spans="2:4" ht="18">
      <c r="B62" s="167" t="s">
        <v>152</v>
      </c>
      <c r="C62" s="248" t="s">
        <v>256</v>
      </c>
      <c r="D62" s="249"/>
    </row>
    <row r="63" ht="18">
      <c r="B63" s="167"/>
    </row>
    <row r="64" spans="2:7" ht="18">
      <c r="B64" s="186" t="s">
        <v>153</v>
      </c>
      <c r="C64" s="95" t="s">
        <v>244</v>
      </c>
      <c r="D64" s="6"/>
      <c r="F64" s="100"/>
      <c r="G64" s="100"/>
    </row>
    <row r="65" spans="2:7" ht="18">
      <c r="B65" s="167"/>
      <c r="F65" s="100"/>
      <c r="G65" s="100"/>
    </row>
    <row r="66" spans="2:3" ht="18">
      <c r="B66" s="167" t="s">
        <v>154</v>
      </c>
      <c r="C66" s="3" t="s">
        <v>245</v>
      </c>
    </row>
    <row r="299" spans="2:8" ht="15">
      <c r="B299" s="3" t="s">
        <v>4</v>
      </c>
      <c r="H299" s="3" t="s">
        <v>5</v>
      </c>
    </row>
    <row r="301" spans="2:8" ht="15">
      <c r="B301" s="3" t="s">
        <v>6</v>
      </c>
      <c r="H301" s="3" t="s">
        <v>7</v>
      </c>
    </row>
    <row r="303" spans="2:8" ht="15">
      <c r="B303" s="3" t="s">
        <v>8</v>
      </c>
      <c r="H303" s="3" t="s">
        <v>9</v>
      </c>
    </row>
    <row r="305" spans="2:8" ht="15">
      <c r="B305" s="3" t="s">
        <v>10</v>
      </c>
      <c r="H305" s="3" t="s">
        <v>11</v>
      </c>
    </row>
    <row r="307" spans="2:8" ht="15">
      <c r="B307" s="3" t="s">
        <v>12</v>
      </c>
      <c r="H307" s="3" t="s">
        <v>13</v>
      </c>
    </row>
    <row r="309" spans="2:8" ht="15">
      <c r="B309" s="3" t="s">
        <v>14</v>
      </c>
      <c r="H309" s="3" t="s">
        <v>15</v>
      </c>
    </row>
  </sheetData>
  <printOptions horizontalCentered="1"/>
  <pageMargins left="0.5" right="0.25" top="0.5" bottom="0.55" header="0.5" footer="0.5"/>
  <pageSetup blackAndWhite="1" fitToHeight="1" fitToWidth="1" horizontalDpi="300" verticalDpi="3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61"/>
  <sheetViews>
    <sheetView zoomScale="70" zoomScaleNormal="70" zoomScaleSheetLayoutView="85" workbookViewId="0" topLeftCell="A1">
      <selection activeCell="M30" sqref="M30:O52"/>
    </sheetView>
  </sheetViews>
  <sheetFormatPr defaultColWidth="8.88671875" defaultRowHeight="15"/>
  <cols>
    <col min="1" max="1" width="4.3359375" style="3" bestFit="1" customWidth="1"/>
    <col min="2" max="2" width="1.4375" style="3" customWidth="1"/>
    <col min="3" max="3" width="46.3359375" style="3" customWidth="1"/>
    <col min="4" max="4" width="1.66796875" style="3" customWidth="1"/>
    <col min="5" max="5" width="17.10546875" style="3" bestFit="1" customWidth="1"/>
    <col min="6" max="6" width="2.21484375" style="3" customWidth="1"/>
    <col min="7" max="7" width="17.77734375" style="3" bestFit="1" customWidth="1"/>
    <col min="8" max="8" width="1.88671875" style="3" customWidth="1"/>
    <col min="9" max="9" width="14.77734375" style="3" bestFit="1" customWidth="1"/>
    <col min="10" max="10" width="1.66796875" style="3" customWidth="1"/>
    <col min="11" max="11" width="12.88671875" style="3" bestFit="1" customWidth="1"/>
    <col min="12" max="12" width="8.88671875" style="3" customWidth="1"/>
    <col min="13" max="13" width="9.3359375" style="3" bestFit="1" customWidth="1"/>
    <col min="14" max="16384" width="8.88671875" style="3" customWidth="1"/>
  </cols>
  <sheetData>
    <row r="1" spans="2:11" ht="15">
      <c r="B1" s="3" t="s">
        <v>247</v>
      </c>
      <c r="K1" s="3" t="s">
        <v>126</v>
      </c>
    </row>
    <row r="2" ht="15">
      <c r="K2" s="3" t="s">
        <v>222</v>
      </c>
    </row>
    <row r="4" spans="1:11" s="26" customFormat="1" ht="15.75">
      <c r="A4" s="255" t="s">
        <v>28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5" spans="1:11" s="26" customFormat="1" ht="15.75">
      <c r="A5" s="255" t="s">
        <v>115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</row>
    <row r="6" spans="1:11" s="26" customFormat="1" ht="15.75">
      <c r="A6" s="255" t="s">
        <v>253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</row>
    <row r="7" s="26" customFormat="1" ht="15"/>
    <row r="8" spans="3:18" s="26" customFormat="1" ht="15.75">
      <c r="C8" s="257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</row>
    <row r="9" s="26" customFormat="1" ht="15"/>
    <row r="10" spans="5:10" s="26" customFormat="1" ht="15">
      <c r="E10" s="256"/>
      <c r="F10" s="256"/>
      <c r="G10" s="256"/>
      <c r="H10" s="256"/>
      <c r="I10" s="256"/>
      <c r="J10" s="103"/>
    </row>
    <row r="11" spans="1:9" s="26" customFormat="1" ht="15.75">
      <c r="A11" s="103" t="s">
        <v>112</v>
      </c>
      <c r="B11" s="103"/>
      <c r="E11" s="224" t="s">
        <v>255</v>
      </c>
      <c r="G11" s="224" t="s">
        <v>255</v>
      </c>
      <c r="I11" s="224" t="s">
        <v>255</v>
      </c>
    </row>
    <row r="12" spans="1:11" s="26" customFormat="1" ht="15.75">
      <c r="A12" s="225" t="s">
        <v>114</v>
      </c>
      <c r="B12" s="226"/>
      <c r="C12" s="225" t="s">
        <v>118</v>
      </c>
      <c r="E12" s="227" t="s">
        <v>248</v>
      </c>
      <c r="F12" s="103"/>
      <c r="G12" s="227" t="s">
        <v>249</v>
      </c>
      <c r="H12" s="103"/>
      <c r="I12" s="227" t="s">
        <v>250</v>
      </c>
      <c r="J12" s="103"/>
      <c r="K12" s="225" t="s">
        <v>113</v>
      </c>
    </row>
    <row r="13" spans="1:11" s="26" customFormat="1" ht="15">
      <c r="A13" s="226"/>
      <c r="B13" s="226"/>
      <c r="C13" s="226"/>
      <c r="E13" s="103" t="s">
        <v>55</v>
      </c>
      <c r="F13" s="103"/>
      <c r="G13" s="103" t="s">
        <v>56</v>
      </c>
      <c r="H13" s="103"/>
      <c r="I13" s="103" t="s">
        <v>57</v>
      </c>
      <c r="J13" s="103"/>
      <c r="K13" s="103" t="s">
        <v>58</v>
      </c>
    </row>
    <row r="14" s="26" customFormat="1" ht="15">
      <c r="K14" s="103"/>
    </row>
    <row r="15" spans="3:11" s="26" customFormat="1" ht="15.75">
      <c r="C15" s="8" t="s">
        <v>128</v>
      </c>
      <c r="K15" s="103"/>
    </row>
    <row r="16" spans="1:11" s="26" customFormat="1" ht="15">
      <c r="A16" s="103">
        <v>1</v>
      </c>
      <c r="C16" s="26" t="s">
        <v>130</v>
      </c>
      <c r="E16" s="91">
        <v>24633701</v>
      </c>
      <c r="F16" s="91"/>
      <c r="G16" s="91">
        <v>23192105</v>
      </c>
      <c r="H16" s="91"/>
      <c r="I16" s="91">
        <v>25124673</v>
      </c>
      <c r="J16" s="91"/>
      <c r="K16" s="91">
        <v>72950479</v>
      </c>
    </row>
    <row r="17" s="26" customFormat="1" ht="15">
      <c r="A17" s="103"/>
    </row>
    <row r="18" spans="1:11" s="26" customFormat="1" ht="15">
      <c r="A18" s="103">
        <v>2</v>
      </c>
      <c r="C18" s="26" t="s">
        <v>237</v>
      </c>
      <c r="E18" s="146">
        <v>0</v>
      </c>
      <c r="F18" s="91"/>
      <c r="G18" s="146">
        <v>0</v>
      </c>
      <c r="H18" s="91"/>
      <c r="I18" s="146">
        <v>0</v>
      </c>
      <c r="J18" s="91"/>
      <c r="K18" s="91">
        <v>0</v>
      </c>
    </row>
    <row r="19" s="26" customFormat="1" ht="15">
      <c r="A19" s="103"/>
    </row>
    <row r="20" spans="1:11" s="26" customFormat="1" ht="15">
      <c r="A20" s="103">
        <v>3</v>
      </c>
      <c r="C20" s="26" t="s">
        <v>131</v>
      </c>
      <c r="E20" s="91">
        <v>48763</v>
      </c>
      <c r="F20" s="91"/>
      <c r="G20" s="91">
        <v>48259</v>
      </c>
      <c r="H20" s="91"/>
      <c r="I20" s="91">
        <v>48763</v>
      </c>
      <c r="J20" s="91"/>
      <c r="K20" s="91">
        <v>145785</v>
      </c>
    </row>
    <row r="21" spans="1:11" s="26" customFormat="1" ht="15">
      <c r="A21" s="103"/>
      <c r="E21" s="91"/>
      <c r="F21" s="91"/>
      <c r="G21" s="91"/>
      <c r="H21" s="91"/>
      <c r="I21" s="91"/>
      <c r="J21" s="91"/>
      <c r="K21" s="91"/>
    </row>
    <row r="22" spans="1:11" s="26" customFormat="1" ht="15">
      <c r="A22" s="103">
        <v>4</v>
      </c>
      <c r="C22" s="26" t="s">
        <v>242</v>
      </c>
      <c r="E22" s="91">
        <v>226329.4504957182</v>
      </c>
      <c r="F22" s="91"/>
      <c r="G22" s="91">
        <v>351778.9229517884</v>
      </c>
      <c r="H22" s="91"/>
      <c r="I22" s="91">
        <v>489315.86630677356</v>
      </c>
      <c r="J22" s="91"/>
      <c r="K22" s="91">
        <v>1067424.23975428</v>
      </c>
    </row>
    <row r="23" s="26" customFormat="1" ht="15">
      <c r="A23" s="103"/>
    </row>
    <row r="24" spans="1:11" s="26" customFormat="1" ht="15">
      <c r="A24" s="103">
        <v>5</v>
      </c>
      <c r="C24" s="26" t="s">
        <v>132</v>
      </c>
      <c r="E24" s="104">
        <v>-14446370.713499999</v>
      </c>
      <c r="F24" s="105"/>
      <c r="G24" s="104">
        <v>-15661502.688</v>
      </c>
      <c r="H24" s="105"/>
      <c r="I24" s="104">
        <v>-17347363.7304</v>
      </c>
      <c r="J24" s="105"/>
      <c r="K24" s="104">
        <v>-47455237.1319</v>
      </c>
    </row>
    <row r="25" s="26" customFormat="1" ht="15.75" thickBot="1">
      <c r="A25" s="103"/>
    </row>
    <row r="26" spans="1:11" s="26" customFormat="1" ht="15.75" thickBot="1">
      <c r="A26" s="103">
        <v>6</v>
      </c>
      <c r="C26" s="26" t="s">
        <v>116</v>
      </c>
      <c r="E26" s="228">
        <v>10462422.736995721</v>
      </c>
      <c r="F26" s="229"/>
      <c r="G26" s="230">
        <v>7930640.234951789</v>
      </c>
      <c r="H26" s="229"/>
      <c r="I26" s="230">
        <v>8315388.135906775</v>
      </c>
      <c r="J26" s="229"/>
      <c r="K26" s="231">
        <v>26708451.107854277</v>
      </c>
    </row>
    <row r="27" s="26" customFormat="1" ht="15.75" thickTop="1">
      <c r="A27" s="103"/>
    </row>
    <row r="28" spans="1:11" s="26" customFormat="1" ht="15">
      <c r="A28" s="103">
        <v>7</v>
      </c>
      <c r="C28" s="26" t="s">
        <v>137</v>
      </c>
      <c r="E28" s="4">
        <v>959047</v>
      </c>
      <c r="G28" s="4">
        <v>659010</v>
      </c>
      <c r="I28" s="4">
        <v>646381</v>
      </c>
      <c r="K28" s="10">
        <v>2264438</v>
      </c>
    </row>
    <row r="29" s="26" customFormat="1" ht="15">
      <c r="A29" s="103"/>
    </row>
    <row r="30" spans="1:13" s="26" customFormat="1" ht="15">
      <c r="A30" s="103">
        <v>8</v>
      </c>
      <c r="C30" s="26" t="s">
        <v>117</v>
      </c>
      <c r="E30" s="25">
        <v>10.90918665820937</v>
      </c>
      <c r="G30" s="25">
        <v>12.034172827349796</v>
      </c>
      <c r="I30" s="25">
        <v>12.864530572381884</v>
      </c>
      <c r="K30" s="25"/>
      <c r="M30" s="25"/>
    </row>
    <row r="31" s="26" customFormat="1" ht="15">
      <c r="A31" s="103"/>
    </row>
    <row r="32" spans="1:9" s="26" customFormat="1" ht="15.75">
      <c r="A32" s="103"/>
      <c r="C32" s="8" t="s">
        <v>129</v>
      </c>
      <c r="E32" s="247"/>
      <c r="G32" s="247"/>
      <c r="I32" s="247"/>
    </row>
    <row r="33" spans="1:11" s="26" customFormat="1" ht="15">
      <c r="A33" s="103">
        <v>9</v>
      </c>
      <c r="C33" s="26" t="s">
        <v>133</v>
      </c>
      <c r="G33" s="247"/>
      <c r="I33" s="247"/>
      <c r="K33" s="91">
        <v>10148991</v>
      </c>
    </row>
    <row r="34" spans="1:9" s="26" customFormat="1" ht="15">
      <c r="A34" s="103"/>
      <c r="G34" s="247"/>
      <c r="I34" s="247"/>
    </row>
    <row r="35" spans="1:11" s="26" customFormat="1" ht="15">
      <c r="A35" s="103">
        <v>10</v>
      </c>
      <c r="C35" s="26" t="s">
        <v>134</v>
      </c>
      <c r="I35" s="247"/>
      <c r="K35" s="232">
        <v>21148420</v>
      </c>
    </row>
    <row r="36" spans="1:7" s="26" customFormat="1" ht="15.75" thickBot="1">
      <c r="A36" s="103"/>
      <c r="G36" s="250"/>
    </row>
    <row r="37" spans="1:11" s="26" customFormat="1" ht="15.75" thickBot="1">
      <c r="A37" s="103">
        <v>11</v>
      </c>
      <c r="C37" s="26" t="s">
        <v>119</v>
      </c>
      <c r="K37" s="233">
        <v>31297411</v>
      </c>
    </row>
    <row r="38" s="26" customFormat="1" ht="15.75" thickTop="1">
      <c r="A38" s="103"/>
    </row>
    <row r="39" spans="1:11" s="26" customFormat="1" ht="15">
      <c r="A39" s="103">
        <v>12</v>
      </c>
      <c r="C39" s="26" t="s">
        <v>135</v>
      </c>
      <c r="K39" s="4">
        <v>28519744</v>
      </c>
    </row>
    <row r="40" s="26" customFormat="1" ht="15">
      <c r="A40" s="103"/>
    </row>
    <row r="41" spans="1:11" s="26" customFormat="1" ht="15">
      <c r="A41" s="103">
        <v>13</v>
      </c>
      <c r="C41" s="26" t="s">
        <v>136</v>
      </c>
      <c r="E41" s="25">
        <v>1.0973945278050181</v>
      </c>
      <c r="G41" s="25">
        <v>1.0973945278050181</v>
      </c>
      <c r="I41" s="25">
        <v>1.0973945278050181</v>
      </c>
      <c r="K41" s="25"/>
    </row>
    <row r="42" spans="1:11" s="26" customFormat="1" ht="15">
      <c r="A42" s="103"/>
      <c r="G42" s="234"/>
      <c r="K42" s="25"/>
    </row>
    <row r="43" spans="1:11" s="26" customFormat="1" ht="15.75">
      <c r="A43" s="103"/>
      <c r="C43" s="8" t="s">
        <v>138</v>
      </c>
      <c r="K43" s="25"/>
    </row>
    <row r="44" spans="1:11" s="26" customFormat="1" ht="15">
      <c r="A44" s="103">
        <v>14</v>
      </c>
      <c r="C44" s="26" t="s">
        <v>176</v>
      </c>
      <c r="E44" s="25">
        <v>12.006581186014389</v>
      </c>
      <c r="G44" s="25">
        <v>13.131567355154814</v>
      </c>
      <c r="I44" s="25">
        <v>13.961925100186903</v>
      </c>
      <c r="K44" s="25"/>
    </row>
    <row r="45" spans="1:11" s="26" customFormat="1" ht="15">
      <c r="A45" s="103"/>
      <c r="D45" s="235"/>
      <c r="K45" s="25"/>
    </row>
    <row r="46" spans="1:14" s="26" customFormat="1" ht="15.75">
      <c r="A46" s="103">
        <v>15</v>
      </c>
      <c r="C46" s="26" t="s">
        <v>173</v>
      </c>
      <c r="D46" s="235"/>
      <c r="E46" s="25">
        <v>12.2467</v>
      </c>
      <c r="G46" s="25">
        <v>13.3942</v>
      </c>
      <c r="I46" s="25">
        <v>14.2412</v>
      </c>
      <c r="K46" s="25"/>
      <c r="M46" s="236"/>
      <c r="N46" s="8"/>
    </row>
    <row r="47" spans="1:11" s="26" customFormat="1" ht="15">
      <c r="A47" s="103"/>
      <c r="D47" s="235"/>
      <c r="K47" s="25"/>
    </row>
    <row r="48" s="26" customFormat="1" ht="15">
      <c r="A48" s="103"/>
    </row>
    <row r="49" spans="1:14" s="26" customFormat="1" ht="15.75">
      <c r="A49" s="103"/>
      <c r="C49" s="218" t="s">
        <v>241</v>
      </c>
      <c r="D49" s="218"/>
      <c r="E49" s="218"/>
      <c r="F49" s="218"/>
      <c r="G49" s="218"/>
      <c r="H49" s="218"/>
      <c r="I49" s="218"/>
      <c r="N49" s="8"/>
    </row>
    <row r="50" s="26" customFormat="1" ht="15">
      <c r="A50" s="103"/>
    </row>
    <row r="51" spans="1:14" s="26" customFormat="1" ht="15.75">
      <c r="A51" s="103"/>
      <c r="M51" s="236"/>
      <c r="N51" s="8"/>
    </row>
    <row r="52" spans="1:4" s="26" customFormat="1" ht="15">
      <c r="A52" s="103"/>
      <c r="D52" s="235"/>
    </row>
    <row r="53" spans="1:4" ht="15">
      <c r="A53" s="24"/>
      <c r="D53" s="112"/>
    </row>
    <row r="54" spans="1:4" ht="15">
      <c r="A54" s="24"/>
      <c r="D54" s="112"/>
    </row>
    <row r="55" ht="15">
      <c r="A55" s="24"/>
    </row>
    <row r="56" ht="15">
      <c r="A56" s="24"/>
    </row>
    <row r="59" ht="15">
      <c r="D59" s="112"/>
    </row>
    <row r="60" ht="15">
      <c r="D60" s="112"/>
    </row>
    <row r="61" ht="15">
      <c r="D61" s="112"/>
    </row>
  </sheetData>
  <mergeCells count="5">
    <mergeCell ref="A4:K4"/>
    <mergeCell ref="A5:K5"/>
    <mergeCell ref="A6:K6"/>
    <mergeCell ref="E10:I10"/>
    <mergeCell ref="C8:R8"/>
  </mergeCells>
  <printOptions horizontalCentered="1"/>
  <pageMargins left="0.75" right="0.75" top="1" bottom="1" header="0.5" footer="0.5"/>
  <pageSetup fitToHeight="1" fitToWidth="1" horizontalDpi="300" verticalDpi="3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M323"/>
  <sheetViews>
    <sheetView zoomScale="70" zoomScaleNormal="70" workbookViewId="0" topLeftCell="A1">
      <selection activeCell="A1" sqref="A1"/>
    </sheetView>
  </sheetViews>
  <sheetFormatPr defaultColWidth="8.88671875" defaultRowHeight="15"/>
  <cols>
    <col min="1" max="1" width="27.4453125" style="3" customWidth="1"/>
    <col min="2" max="2" width="10.10546875" style="3" customWidth="1"/>
    <col min="3" max="3" width="10.10546875" style="3" bestFit="1" customWidth="1"/>
    <col min="4" max="4" width="8.99609375" style="3" bestFit="1" customWidth="1"/>
    <col min="5" max="5" width="10.10546875" style="3" bestFit="1" customWidth="1"/>
    <col min="6" max="6" width="8.77734375" style="3" bestFit="1" customWidth="1"/>
    <col min="7" max="7" width="10.77734375" style="3" customWidth="1"/>
    <col min="8" max="8" width="9.10546875" style="3" bestFit="1" customWidth="1"/>
    <col min="9" max="9" width="11.88671875" style="3" bestFit="1" customWidth="1"/>
    <col min="10" max="10" width="12.5546875" style="3" bestFit="1" customWidth="1"/>
    <col min="11" max="11" width="9.4453125" style="3" bestFit="1" customWidth="1"/>
    <col min="12" max="12" width="9.88671875" style="130" bestFit="1" customWidth="1"/>
    <col min="13" max="13" width="21.10546875" style="130" bestFit="1" customWidth="1"/>
    <col min="14" max="14" width="9.10546875" style="3" bestFit="1" customWidth="1"/>
    <col min="15" max="15" width="12.21484375" style="3" bestFit="1" customWidth="1"/>
    <col min="16" max="16" width="9.88671875" style="3" bestFit="1" customWidth="1"/>
    <col min="17" max="17" width="8.99609375" style="3" bestFit="1" customWidth="1"/>
    <col min="18" max="18" width="8.21484375" style="3" bestFit="1" customWidth="1"/>
    <col min="19" max="19" width="11.77734375" style="3" bestFit="1" customWidth="1"/>
    <col min="20" max="20" width="11.99609375" style="3" bestFit="1" customWidth="1"/>
    <col min="21" max="21" width="13.99609375" style="3" customWidth="1"/>
    <col min="22" max="16384" width="8.88671875" style="3" customWidth="1"/>
  </cols>
  <sheetData>
    <row r="1" spans="1:10" ht="15">
      <c r="A1" s="3" t="s">
        <v>247</v>
      </c>
      <c r="J1" s="3" t="s">
        <v>126</v>
      </c>
    </row>
    <row r="2" ht="15">
      <c r="J2" s="3" t="s">
        <v>223</v>
      </c>
    </row>
    <row r="3" spans="1:10" ht="15.75">
      <c r="A3" s="255" t="s">
        <v>28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10" ht="15.75">
      <c r="A4" s="255" t="s">
        <v>54</v>
      </c>
      <c r="B4" s="255"/>
      <c r="C4" s="255"/>
      <c r="D4" s="255"/>
      <c r="E4" s="255"/>
      <c r="F4" s="255"/>
      <c r="G4" s="255"/>
      <c r="H4" s="255"/>
      <c r="I4" s="255"/>
      <c r="J4" s="255"/>
    </row>
    <row r="5" spans="1:10" ht="20.25">
      <c r="A5" s="258" t="s">
        <v>250</v>
      </c>
      <c r="B5" s="259"/>
      <c r="C5" s="259"/>
      <c r="D5" s="259"/>
      <c r="E5" s="259"/>
      <c r="F5" s="259"/>
      <c r="G5" s="259"/>
      <c r="H5" s="259"/>
      <c r="I5" s="259"/>
      <c r="J5" s="259"/>
    </row>
    <row r="6" ht="15.75">
      <c r="A6" s="113"/>
    </row>
    <row r="8" spans="1:10" ht="15">
      <c r="A8" s="24"/>
      <c r="J8" s="24" t="s">
        <v>92</v>
      </c>
    </row>
    <row r="9" spans="1:10" ht="15">
      <c r="A9" s="24"/>
      <c r="B9" s="24" t="s">
        <v>82</v>
      </c>
      <c r="C9" s="24" t="s">
        <v>86</v>
      </c>
      <c r="D9" s="24" t="s">
        <v>85</v>
      </c>
      <c r="E9" s="24" t="s">
        <v>88</v>
      </c>
      <c r="F9" s="24" t="s">
        <v>89</v>
      </c>
      <c r="G9" s="24" t="s">
        <v>90</v>
      </c>
      <c r="H9" s="24" t="s">
        <v>89</v>
      </c>
      <c r="I9" s="24" t="s">
        <v>90</v>
      </c>
      <c r="J9" s="24" t="s">
        <v>150</v>
      </c>
    </row>
    <row r="10" spans="1:10" ht="15">
      <c r="A10" s="24"/>
      <c r="B10" s="24" t="s">
        <v>83</v>
      </c>
      <c r="C10" s="24" t="s">
        <v>85</v>
      </c>
      <c r="D10" s="24" t="s">
        <v>86</v>
      </c>
      <c r="E10" s="24" t="s">
        <v>83</v>
      </c>
      <c r="F10" s="24" t="s">
        <v>80</v>
      </c>
      <c r="G10" s="24" t="s">
        <v>174</v>
      </c>
      <c r="H10" s="24" t="s">
        <v>91</v>
      </c>
      <c r="I10" s="24" t="s">
        <v>91</v>
      </c>
      <c r="J10" s="24" t="s">
        <v>91</v>
      </c>
    </row>
    <row r="11" spans="1:10" ht="15">
      <c r="A11" s="24" t="s">
        <v>81</v>
      </c>
      <c r="B11" s="24" t="s">
        <v>84</v>
      </c>
      <c r="C11" s="24" t="s">
        <v>64</v>
      </c>
      <c r="D11" s="24" t="s">
        <v>84</v>
      </c>
      <c r="E11" s="24" t="s">
        <v>84</v>
      </c>
      <c r="F11" s="24" t="s">
        <v>87</v>
      </c>
      <c r="G11" s="24" t="s">
        <v>87</v>
      </c>
      <c r="H11" s="24" t="s">
        <v>16</v>
      </c>
      <c r="I11" s="24" t="s">
        <v>16</v>
      </c>
      <c r="J11" s="24" t="s">
        <v>65</v>
      </c>
    </row>
    <row r="12" spans="1:10" ht="15">
      <c r="A12" s="102"/>
      <c r="B12" s="102"/>
      <c r="C12" s="102"/>
      <c r="D12" s="102"/>
      <c r="E12" s="102" t="s">
        <v>66</v>
      </c>
      <c r="F12" s="102"/>
      <c r="G12" s="102"/>
      <c r="H12" s="102" t="s">
        <v>67</v>
      </c>
      <c r="I12" s="102" t="s">
        <v>68</v>
      </c>
      <c r="J12" s="102" t="s">
        <v>69</v>
      </c>
    </row>
    <row r="13" spans="2:10" ht="15">
      <c r="B13" s="24" t="s">
        <v>55</v>
      </c>
      <c r="C13" s="24" t="s">
        <v>56</v>
      </c>
      <c r="D13" s="24" t="s">
        <v>57</v>
      </c>
      <c r="E13" s="24" t="s">
        <v>58</v>
      </c>
      <c r="F13" s="24" t="s">
        <v>59</v>
      </c>
      <c r="G13" s="24" t="s">
        <v>60</v>
      </c>
      <c r="H13" s="24" t="s">
        <v>61</v>
      </c>
      <c r="I13" s="24" t="s">
        <v>62</v>
      </c>
      <c r="J13" s="24" t="s">
        <v>63</v>
      </c>
    </row>
    <row r="15" ht="15.75">
      <c r="A15" s="8" t="s">
        <v>72</v>
      </c>
    </row>
    <row r="16" spans="1:10" ht="15">
      <c r="A16" s="3" t="s">
        <v>206</v>
      </c>
      <c r="B16" s="2">
        <v>0</v>
      </c>
      <c r="C16" s="143">
        <v>0</v>
      </c>
      <c r="D16" s="114">
        <v>0</v>
      </c>
      <c r="E16" s="85">
        <v>0</v>
      </c>
      <c r="F16" s="9">
        <v>0</v>
      </c>
      <c r="G16" s="25">
        <v>12.625</v>
      </c>
      <c r="H16" s="13">
        <v>0</v>
      </c>
      <c r="I16" s="13">
        <v>0</v>
      </c>
      <c r="J16" s="13">
        <v>0</v>
      </c>
    </row>
    <row r="17" spans="1:10" ht="15">
      <c r="A17" s="3" t="s">
        <v>106</v>
      </c>
      <c r="B17" s="2">
        <v>0</v>
      </c>
      <c r="C17" s="121">
        <v>0</v>
      </c>
      <c r="D17" s="114">
        <v>0</v>
      </c>
      <c r="E17" s="85">
        <v>0</v>
      </c>
      <c r="F17" s="25">
        <v>0</v>
      </c>
      <c r="G17" s="9">
        <v>0</v>
      </c>
      <c r="H17" s="13">
        <v>0</v>
      </c>
      <c r="I17" s="13">
        <v>0</v>
      </c>
      <c r="J17" s="13">
        <v>0</v>
      </c>
    </row>
    <row r="18" spans="3:10" ht="15">
      <c r="C18" s="143"/>
      <c r="D18" s="114"/>
      <c r="F18" s="110"/>
      <c r="G18" s="72"/>
      <c r="H18" s="13"/>
      <c r="I18" s="13"/>
      <c r="J18" s="13"/>
    </row>
    <row r="19" spans="1:12" ht="15.75">
      <c r="A19" s="115" t="s">
        <v>107</v>
      </c>
      <c r="B19" s="116">
        <v>0</v>
      </c>
      <c r="C19" s="117"/>
      <c r="D19" s="116">
        <v>0</v>
      </c>
      <c r="E19" s="116">
        <v>0</v>
      </c>
      <c r="F19" s="117"/>
      <c r="G19" s="118"/>
      <c r="H19" s="119">
        <v>0</v>
      </c>
      <c r="I19" s="119">
        <v>0</v>
      </c>
      <c r="J19" s="120">
        <v>0</v>
      </c>
      <c r="K19" s="72"/>
      <c r="L19" s="154"/>
    </row>
    <row r="20" spans="7:12" ht="15.75">
      <c r="G20" s="72"/>
      <c r="K20" s="72"/>
      <c r="L20" s="154"/>
    </row>
    <row r="21" spans="1:13" ht="15.75">
      <c r="A21" s="8" t="s">
        <v>209</v>
      </c>
      <c r="G21" s="72"/>
      <c r="H21" s="13">
        <v>8511</v>
      </c>
      <c r="K21" s="72"/>
      <c r="L21" s="155"/>
      <c r="M21" s="155"/>
    </row>
    <row r="22" spans="1:13" ht="15">
      <c r="A22" s="3" t="s">
        <v>208</v>
      </c>
      <c r="B22" s="2">
        <v>874293</v>
      </c>
      <c r="C22" s="143">
        <v>0.01989</v>
      </c>
      <c r="D22" s="114">
        <v>17742.587842180976</v>
      </c>
      <c r="E22" s="85">
        <v>892035.587842181</v>
      </c>
      <c r="F22" s="9">
        <v>0.0148</v>
      </c>
      <c r="G22" s="25">
        <v>13.025</v>
      </c>
      <c r="H22" s="13">
        <v>12940</v>
      </c>
      <c r="I22" s="13">
        <v>11618764</v>
      </c>
      <c r="J22" s="13">
        <v>11631704</v>
      </c>
      <c r="K22" s="72"/>
      <c r="L22" s="156"/>
      <c r="M22" s="156"/>
    </row>
    <row r="23" spans="1:13" ht="15">
      <c r="A23" s="3" t="s">
        <v>155</v>
      </c>
      <c r="B23" s="2">
        <v>0</v>
      </c>
      <c r="C23" s="121">
        <v>0.01989</v>
      </c>
      <c r="D23" s="114">
        <v>0</v>
      </c>
      <c r="E23" s="85">
        <v>0</v>
      </c>
      <c r="F23" s="72">
        <v>0.0148</v>
      </c>
      <c r="G23" s="9">
        <v>0</v>
      </c>
      <c r="H23" s="13">
        <v>0</v>
      </c>
      <c r="I23" s="13">
        <v>0</v>
      </c>
      <c r="J23" s="13">
        <v>0</v>
      </c>
      <c r="K23" s="72"/>
      <c r="L23" s="155"/>
      <c r="M23" s="155"/>
    </row>
    <row r="24" spans="1:11" ht="15">
      <c r="A24" s="3" t="s">
        <v>201</v>
      </c>
      <c r="B24" s="2">
        <v>0</v>
      </c>
      <c r="C24" s="143">
        <v>0</v>
      </c>
      <c r="D24" s="114">
        <v>0</v>
      </c>
      <c r="E24" s="85">
        <v>0</v>
      </c>
      <c r="F24" s="9">
        <v>0</v>
      </c>
      <c r="G24" s="9">
        <v>0</v>
      </c>
      <c r="H24" s="13">
        <v>0</v>
      </c>
      <c r="I24" s="13">
        <v>0</v>
      </c>
      <c r="J24" s="13">
        <v>0</v>
      </c>
      <c r="K24" s="72"/>
    </row>
    <row r="25" spans="3:11" ht="15">
      <c r="C25" s="122"/>
      <c r="F25" s="110"/>
      <c r="G25" s="72"/>
      <c r="H25" s="13"/>
      <c r="I25" s="13"/>
      <c r="J25" s="13"/>
      <c r="K25" s="72"/>
    </row>
    <row r="26" spans="1:11" ht="15">
      <c r="A26" s="115" t="s">
        <v>156</v>
      </c>
      <c r="B26" s="116">
        <v>874293</v>
      </c>
      <c r="C26" s="117"/>
      <c r="D26" s="116">
        <v>17742.587842180976</v>
      </c>
      <c r="E26" s="116">
        <v>892035.587842181</v>
      </c>
      <c r="F26" s="117"/>
      <c r="G26" s="118"/>
      <c r="H26" s="119">
        <v>12940</v>
      </c>
      <c r="I26" s="119">
        <v>11618764</v>
      </c>
      <c r="J26" s="120">
        <v>11631704</v>
      </c>
      <c r="K26" s="72"/>
    </row>
    <row r="27" spans="2:11" ht="15">
      <c r="B27" s="85"/>
      <c r="C27" s="122"/>
      <c r="D27" s="85"/>
      <c r="E27" s="85"/>
      <c r="F27" s="110"/>
      <c r="G27" s="72"/>
      <c r="H27" s="13"/>
      <c r="I27" s="13"/>
      <c r="J27" s="13"/>
      <c r="K27" s="72"/>
    </row>
    <row r="28" spans="1:11" ht="15.75">
      <c r="A28" s="8" t="s">
        <v>71</v>
      </c>
      <c r="G28" s="72"/>
      <c r="K28" s="72"/>
    </row>
    <row r="29" spans="1:11" ht="15">
      <c r="A29" s="3" t="s">
        <v>125</v>
      </c>
      <c r="B29" s="2">
        <v>1162469</v>
      </c>
      <c r="C29" s="143">
        <v>0.0543</v>
      </c>
      <c r="D29" s="114">
        <v>66746.39600296086</v>
      </c>
      <c r="E29" s="85">
        <v>1229215.3960029609</v>
      </c>
      <c r="F29" s="9">
        <v>0.0417</v>
      </c>
      <c r="G29" s="25">
        <v>10.525</v>
      </c>
      <c r="H29" s="13">
        <v>48475</v>
      </c>
      <c r="I29" s="13">
        <v>12937492</v>
      </c>
      <c r="J29" s="13">
        <v>12985967</v>
      </c>
      <c r="K29" s="72"/>
    </row>
    <row r="30" spans="1:11" ht="15">
      <c r="A30" s="3" t="s">
        <v>106</v>
      </c>
      <c r="B30" s="114">
        <v>0</v>
      </c>
      <c r="C30" s="121">
        <v>0.0543</v>
      </c>
      <c r="D30" s="114">
        <v>0</v>
      </c>
      <c r="E30" s="85">
        <v>0</v>
      </c>
      <c r="F30" s="25">
        <v>0.0417</v>
      </c>
      <c r="G30" s="9">
        <v>0</v>
      </c>
      <c r="H30" s="13">
        <v>0</v>
      </c>
      <c r="I30" s="13">
        <v>0</v>
      </c>
      <c r="J30" s="13">
        <v>0</v>
      </c>
      <c r="K30" s="72"/>
    </row>
    <row r="31" spans="3:11" ht="15">
      <c r="C31" s="122"/>
      <c r="F31" s="110"/>
      <c r="G31" s="72"/>
      <c r="H31" s="13"/>
      <c r="I31" s="13"/>
      <c r="J31" s="13"/>
      <c r="K31" s="72"/>
    </row>
    <row r="32" spans="1:11" ht="15">
      <c r="A32" s="115" t="s">
        <v>108</v>
      </c>
      <c r="B32" s="116">
        <v>1162469</v>
      </c>
      <c r="C32" s="117"/>
      <c r="D32" s="116">
        <v>66746.39600296086</v>
      </c>
      <c r="E32" s="116">
        <v>1229215.3960029609</v>
      </c>
      <c r="F32" s="117"/>
      <c r="G32" s="118"/>
      <c r="H32" s="119">
        <v>48475</v>
      </c>
      <c r="I32" s="119">
        <v>12937492</v>
      </c>
      <c r="J32" s="120">
        <v>12985967</v>
      </c>
      <c r="K32" s="72"/>
    </row>
    <row r="33" spans="3:11" ht="15">
      <c r="C33" s="122"/>
      <c r="F33" s="110"/>
      <c r="G33" s="72"/>
      <c r="H33" s="13"/>
      <c r="I33" s="13"/>
      <c r="J33" s="13"/>
      <c r="K33" s="72"/>
    </row>
    <row r="34" spans="1:11" ht="15.75">
      <c r="A34" s="8" t="s">
        <v>73</v>
      </c>
      <c r="G34" s="72"/>
      <c r="K34" s="72"/>
    </row>
    <row r="35" spans="1:11" ht="15">
      <c r="A35" s="3" t="s">
        <v>203</v>
      </c>
      <c r="B35" s="2">
        <v>0</v>
      </c>
      <c r="C35" s="143">
        <v>0</v>
      </c>
      <c r="D35" s="114">
        <v>0</v>
      </c>
      <c r="E35" s="85">
        <v>0</v>
      </c>
      <c r="F35" s="9">
        <v>0</v>
      </c>
      <c r="G35" s="25">
        <v>12.575</v>
      </c>
      <c r="H35" s="13">
        <v>0</v>
      </c>
      <c r="I35" s="13">
        <v>0</v>
      </c>
      <c r="J35" s="13">
        <v>0</v>
      </c>
      <c r="K35" s="72"/>
    </row>
    <row r="36" spans="1:11" ht="15">
      <c r="A36" s="3" t="s">
        <v>106</v>
      </c>
      <c r="B36" s="2">
        <v>0</v>
      </c>
      <c r="C36" s="121">
        <v>0</v>
      </c>
      <c r="D36" s="114">
        <v>0</v>
      </c>
      <c r="E36" s="85">
        <v>0</v>
      </c>
      <c r="F36" s="25">
        <v>0</v>
      </c>
      <c r="G36" s="9">
        <v>0</v>
      </c>
      <c r="H36" s="13">
        <v>0</v>
      </c>
      <c r="I36" s="13">
        <v>0</v>
      </c>
      <c r="J36" s="13">
        <v>0</v>
      </c>
      <c r="K36" s="72"/>
    </row>
    <row r="37" spans="3:11" ht="15">
      <c r="C37" s="122"/>
      <c r="F37" s="110"/>
      <c r="G37" s="72"/>
      <c r="H37" s="13"/>
      <c r="I37" s="13"/>
      <c r="J37" s="13"/>
      <c r="K37" s="72"/>
    </row>
    <row r="38" spans="1:11" ht="15">
      <c r="A38" s="115" t="s">
        <v>109</v>
      </c>
      <c r="B38" s="116">
        <v>0</v>
      </c>
      <c r="C38" s="117"/>
      <c r="D38" s="116">
        <v>0</v>
      </c>
      <c r="E38" s="116">
        <v>0</v>
      </c>
      <c r="F38" s="117"/>
      <c r="G38" s="118"/>
      <c r="H38" s="119">
        <v>0</v>
      </c>
      <c r="I38" s="119">
        <v>0</v>
      </c>
      <c r="J38" s="120">
        <v>0</v>
      </c>
      <c r="K38" s="72"/>
    </row>
    <row r="39" spans="7:11" ht="15">
      <c r="G39" s="72"/>
      <c r="K39" s="72"/>
    </row>
    <row r="40" spans="1:11" ht="15.75">
      <c r="A40" s="8" t="s">
        <v>101</v>
      </c>
      <c r="G40" s="72"/>
      <c r="K40" s="72"/>
    </row>
    <row r="41" spans="1:11" ht="15">
      <c r="A41" s="3" t="s">
        <v>102</v>
      </c>
      <c r="B41" s="2">
        <v>38750</v>
      </c>
      <c r="C41" s="143">
        <v>0.0371</v>
      </c>
      <c r="D41" s="114">
        <v>1493.0158895004715</v>
      </c>
      <c r="E41" s="85">
        <v>40243.01588950047</v>
      </c>
      <c r="F41" s="9">
        <v>0.024399999999999998</v>
      </c>
      <c r="G41" s="25">
        <v>12.575</v>
      </c>
      <c r="H41" s="13">
        <v>946</v>
      </c>
      <c r="I41" s="13">
        <v>506056</v>
      </c>
      <c r="J41" s="13">
        <v>507002</v>
      </c>
      <c r="K41" s="72"/>
    </row>
    <row r="42" spans="1:11" ht="15">
      <c r="A42" s="3" t="s">
        <v>106</v>
      </c>
      <c r="B42" s="2">
        <v>0</v>
      </c>
      <c r="C42" s="121">
        <v>0</v>
      </c>
      <c r="D42" s="114">
        <v>0</v>
      </c>
      <c r="E42" s="85">
        <v>0</v>
      </c>
      <c r="F42" s="25">
        <v>0</v>
      </c>
      <c r="G42" s="9">
        <v>0</v>
      </c>
      <c r="H42" s="13">
        <v>0</v>
      </c>
      <c r="I42" s="13">
        <v>0</v>
      </c>
      <c r="J42" s="13">
        <v>0</v>
      </c>
      <c r="K42" s="72"/>
    </row>
    <row r="43" spans="3:11" ht="15">
      <c r="C43" s="122"/>
      <c r="F43" s="110"/>
      <c r="G43" s="72"/>
      <c r="H43" s="13"/>
      <c r="I43" s="13"/>
      <c r="J43" s="13"/>
      <c r="K43" s="72"/>
    </row>
    <row r="44" spans="1:11" ht="15">
      <c r="A44" s="115" t="s">
        <v>110</v>
      </c>
      <c r="B44" s="116">
        <v>38750</v>
      </c>
      <c r="C44" s="117"/>
      <c r="D44" s="116">
        <v>1493.0158895004715</v>
      </c>
      <c r="E44" s="116">
        <v>40243.01588950047</v>
      </c>
      <c r="F44" s="117"/>
      <c r="G44" s="118"/>
      <c r="H44" s="119">
        <v>946</v>
      </c>
      <c r="I44" s="119">
        <v>506056</v>
      </c>
      <c r="J44" s="120">
        <v>507002</v>
      </c>
      <c r="K44" s="72"/>
    </row>
    <row r="45" spans="2:11" ht="15">
      <c r="B45" s="85"/>
      <c r="D45" s="85"/>
      <c r="E45" s="85"/>
      <c r="G45" s="72"/>
      <c r="H45" s="13"/>
      <c r="I45" s="13"/>
      <c r="J45" s="13"/>
      <c r="K45" s="72"/>
    </row>
    <row r="46" spans="1:11" ht="15.75">
      <c r="A46" s="8" t="s">
        <v>77</v>
      </c>
      <c r="B46" s="85"/>
      <c r="D46" s="85"/>
      <c r="E46" s="85"/>
      <c r="G46" s="72"/>
      <c r="H46" s="13"/>
      <c r="I46" s="13"/>
      <c r="J46" s="13"/>
      <c r="K46" s="72"/>
    </row>
    <row r="47" spans="1:11" ht="15">
      <c r="A47" s="3" t="s">
        <v>202</v>
      </c>
      <c r="B47" s="2">
        <v>0</v>
      </c>
      <c r="C47" s="143">
        <v>0</v>
      </c>
      <c r="D47" s="114">
        <v>0</v>
      </c>
      <c r="E47" s="85">
        <v>0</v>
      </c>
      <c r="F47" s="9">
        <v>0</v>
      </c>
      <c r="G47" s="72">
        <v>12.575</v>
      </c>
      <c r="H47" s="13">
        <v>0</v>
      </c>
      <c r="I47" s="13">
        <v>0</v>
      </c>
      <c r="J47" s="13">
        <v>0</v>
      </c>
      <c r="K47" s="72"/>
    </row>
    <row r="48" spans="1:11" ht="15">
      <c r="A48" s="3" t="s">
        <v>106</v>
      </c>
      <c r="B48" s="2">
        <v>0</v>
      </c>
      <c r="C48" s="121">
        <v>0</v>
      </c>
      <c r="D48" s="114">
        <v>0</v>
      </c>
      <c r="E48" s="85">
        <v>0</v>
      </c>
      <c r="F48" s="25">
        <v>0</v>
      </c>
      <c r="G48" s="9">
        <v>0</v>
      </c>
      <c r="H48" s="13">
        <v>0</v>
      </c>
      <c r="I48" s="13">
        <v>0</v>
      </c>
      <c r="J48" s="13">
        <v>0</v>
      </c>
      <c r="K48" s="72"/>
    </row>
    <row r="49" spans="2:11" ht="15">
      <c r="B49" s="85"/>
      <c r="D49" s="85"/>
      <c r="E49" s="85"/>
      <c r="H49" s="13"/>
      <c r="I49" s="13"/>
      <c r="J49" s="13"/>
      <c r="K49" s="72"/>
    </row>
    <row r="50" spans="1:11" ht="15">
      <c r="A50" s="115" t="s">
        <v>111</v>
      </c>
      <c r="B50" s="116">
        <v>0</v>
      </c>
      <c r="C50" s="117"/>
      <c r="D50" s="116">
        <v>0</v>
      </c>
      <c r="E50" s="116">
        <v>0</v>
      </c>
      <c r="F50" s="117"/>
      <c r="G50" s="117"/>
      <c r="H50" s="119">
        <v>0</v>
      </c>
      <c r="I50" s="119">
        <v>0</v>
      </c>
      <c r="J50" s="120">
        <v>0</v>
      </c>
      <c r="K50" s="72"/>
    </row>
    <row r="51" spans="1:11" ht="15">
      <c r="A51" s="11"/>
      <c r="B51" s="123"/>
      <c r="C51" s="11"/>
      <c r="D51" s="123"/>
      <c r="E51" s="123"/>
      <c r="F51" s="11"/>
      <c r="G51" s="11"/>
      <c r="H51" s="124"/>
      <c r="I51" s="124"/>
      <c r="J51" s="124"/>
      <c r="K51" s="72"/>
    </row>
    <row r="52" spans="1:11" ht="15.75">
      <c r="A52" s="8" t="s">
        <v>194</v>
      </c>
      <c r="B52" s="123"/>
      <c r="C52" s="11"/>
      <c r="D52" s="123"/>
      <c r="E52" s="123"/>
      <c r="F52" s="11"/>
      <c r="G52" s="12"/>
      <c r="H52" s="124"/>
      <c r="I52" s="124"/>
      <c r="J52" s="124"/>
      <c r="K52" s="72"/>
    </row>
    <row r="53" spans="1:11" ht="15">
      <c r="A53" s="3" t="s">
        <v>193</v>
      </c>
      <c r="E53" s="85">
        <v>0</v>
      </c>
      <c r="G53" s="9">
        <v>0</v>
      </c>
      <c r="J53" s="87">
        <v>0</v>
      </c>
      <c r="K53" s="72"/>
    </row>
    <row r="54" spans="1:11" ht="15">
      <c r="A54" s="3" t="s">
        <v>189</v>
      </c>
      <c r="E54" s="85">
        <v>0</v>
      </c>
      <c r="G54" s="9">
        <v>0</v>
      </c>
      <c r="J54" s="86">
        <v>0</v>
      </c>
      <c r="K54" s="72"/>
    </row>
    <row r="55" ht="15">
      <c r="K55" s="72"/>
    </row>
    <row r="56" spans="1:11" ht="15.75" thickBot="1">
      <c r="A56" s="115" t="s">
        <v>74</v>
      </c>
      <c r="B56" s="125">
        <v>2075512</v>
      </c>
      <c r="C56" s="117"/>
      <c r="D56" s="125">
        <v>85981.9997346423</v>
      </c>
      <c r="E56" s="125">
        <v>2161493.9997346424</v>
      </c>
      <c r="F56" s="117"/>
      <c r="G56" s="117"/>
      <c r="H56" s="126">
        <v>62361</v>
      </c>
      <c r="I56" s="126">
        <v>25062312</v>
      </c>
      <c r="J56" s="127">
        <v>25124673</v>
      </c>
      <c r="K56" s="72"/>
    </row>
    <row r="57" spans="1:11" ht="15.75" thickTop="1">
      <c r="A57" s="11" t="s">
        <v>175</v>
      </c>
      <c r="K57" s="72"/>
    </row>
    <row r="58" ht="15">
      <c r="K58" s="72"/>
    </row>
    <row r="59" ht="15">
      <c r="K59" s="72"/>
    </row>
    <row r="60" ht="15">
      <c r="K60" s="72"/>
    </row>
    <row r="61" ht="15">
      <c r="K61" s="72"/>
    </row>
    <row r="62" ht="15">
      <c r="K62" s="72"/>
    </row>
    <row r="63" ht="15">
      <c r="K63" s="72"/>
    </row>
    <row r="64" ht="15">
      <c r="K64" s="72"/>
    </row>
    <row r="65" ht="15">
      <c r="K65" s="72"/>
    </row>
    <row r="66" ht="15">
      <c r="K66" s="72"/>
    </row>
    <row r="67" ht="15">
      <c r="K67" s="72"/>
    </row>
    <row r="68" ht="15">
      <c r="K68" s="72"/>
    </row>
    <row r="69" ht="15">
      <c r="K69" s="72"/>
    </row>
    <row r="70" ht="15">
      <c r="K70" s="72"/>
    </row>
    <row r="71" ht="15">
      <c r="K71" s="72"/>
    </row>
    <row r="72" ht="15">
      <c r="K72" s="72"/>
    </row>
    <row r="73" ht="15">
      <c r="K73" s="72"/>
    </row>
    <row r="74" ht="15">
      <c r="K74" s="72"/>
    </row>
    <row r="75" ht="15">
      <c r="K75" s="72"/>
    </row>
    <row r="76" ht="15">
      <c r="K76" s="72"/>
    </row>
    <row r="77" ht="15">
      <c r="K77" s="72"/>
    </row>
    <row r="78" ht="15">
      <c r="K78" s="72"/>
    </row>
    <row r="79" ht="15">
      <c r="K79" s="72"/>
    </row>
    <row r="80" ht="15">
      <c r="K80" s="72"/>
    </row>
    <row r="81" ht="15">
      <c r="K81" s="72"/>
    </row>
    <row r="82" ht="15">
      <c r="K82" s="72"/>
    </row>
    <row r="83" ht="15">
      <c r="K83" s="72"/>
    </row>
    <row r="84" ht="15">
      <c r="K84" s="72"/>
    </row>
    <row r="85" ht="15">
      <c r="K85" s="72"/>
    </row>
    <row r="86" ht="15">
      <c r="K86" s="72"/>
    </row>
    <row r="87" ht="15">
      <c r="K87" s="72"/>
    </row>
    <row r="88" ht="15">
      <c r="K88" s="72"/>
    </row>
    <row r="89" ht="15">
      <c r="K89" s="72"/>
    </row>
    <row r="90" ht="15">
      <c r="K90" s="72"/>
    </row>
    <row r="91" ht="15">
      <c r="K91" s="72"/>
    </row>
    <row r="92" ht="15">
      <c r="K92" s="72"/>
    </row>
    <row r="93" ht="15">
      <c r="K93" s="72"/>
    </row>
    <row r="94" ht="15">
      <c r="K94" s="72"/>
    </row>
    <row r="95" ht="15">
      <c r="K95" s="72"/>
    </row>
    <row r="96" ht="15">
      <c r="K96" s="72"/>
    </row>
    <row r="97" ht="15">
      <c r="K97" s="72"/>
    </row>
    <row r="98" ht="15">
      <c r="K98" s="72"/>
    </row>
    <row r="99" ht="15">
      <c r="K99" s="72"/>
    </row>
    <row r="100" ht="15">
      <c r="K100" s="72"/>
    </row>
    <row r="101" ht="15">
      <c r="K101" s="72"/>
    </row>
    <row r="102" ht="15">
      <c r="K102" s="72"/>
    </row>
    <row r="103" ht="15">
      <c r="K103" s="72"/>
    </row>
    <row r="104" ht="15">
      <c r="K104" s="72"/>
    </row>
    <row r="105" ht="15">
      <c r="K105" s="72"/>
    </row>
    <row r="106" ht="15">
      <c r="K106" s="72"/>
    </row>
    <row r="107" ht="15">
      <c r="K107" s="72"/>
    </row>
    <row r="108" ht="15">
      <c r="K108" s="72"/>
    </row>
    <row r="109" ht="15">
      <c r="K109" s="72"/>
    </row>
    <row r="110" ht="15">
      <c r="K110" s="72"/>
    </row>
    <row r="111" ht="15">
      <c r="K111" s="72"/>
    </row>
    <row r="112" ht="15">
      <c r="K112" s="72"/>
    </row>
    <row r="113" ht="15">
      <c r="K113" s="72"/>
    </row>
    <row r="114" ht="15">
      <c r="K114" s="72"/>
    </row>
    <row r="115" ht="15">
      <c r="K115" s="72"/>
    </row>
    <row r="116" ht="15">
      <c r="K116" s="72"/>
    </row>
    <row r="117" ht="15">
      <c r="K117" s="72"/>
    </row>
    <row r="118" ht="15">
      <c r="K118" s="72"/>
    </row>
    <row r="119" ht="15">
      <c r="K119" s="72"/>
    </row>
    <row r="120" ht="15">
      <c r="K120" s="72"/>
    </row>
    <row r="121" ht="15">
      <c r="K121" s="72"/>
    </row>
    <row r="122" ht="15">
      <c r="K122" s="72"/>
    </row>
    <row r="123" ht="15">
      <c r="K123" s="72"/>
    </row>
    <row r="124" ht="15">
      <c r="K124" s="72"/>
    </row>
    <row r="125" ht="15">
      <c r="K125" s="72"/>
    </row>
    <row r="126" ht="15">
      <c r="K126" s="72"/>
    </row>
    <row r="127" ht="15">
      <c r="K127" s="72"/>
    </row>
    <row r="128" ht="15">
      <c r="K128" s="72"/>
    </row>
    <row r="129" ht="15">
      <c r="K129" s="72"/>
    </row>
    <row r="130" ht="15">
      <c r="K130" s="72"/>
    </row>
    <row r="131" ht="15">
      <c r="K131" s="72"/>
    </row>
    <row r="132" ht="15">
      <c r="K132" s="72"/>
    </row>
    <row r="133" ht="15">
      <c r="K133" s="72"/>
    </row>
    <row r="134" ht="15">
      <c r="K134" s="72"/>
    </row>
    <row r="135" ht="15">
      <c r="K135" s="72"/>
    </row>
    <row r="136" ht="15">
      <c r="K136" s="72"/>
    </row>
    <row r="137" ht="15">
      <c r="K137" s="72"/>
    </row>
    <row r="138" ht="15">
      <c r="K138" s="72"/>
    </row>
    <row r="139" ht="15">
      <c r="K139" s="72"/>
    </row>
    <row r="140" ht="15">
      <c r="K140" s="72"/>
    </row>
    <row r="141" ht="15">
      <c r="K141" s="72"/>
    </row>
    <row r="142" ht="15">
      <c r="K142" s="72"/>
    </row>
    <row r="143" ht="15">
      <c r="K143" s="72"/>
    </row>
    <row r="144" ht="15">
      <c r="K144" s="72"/>
    </row>
    <row r="145" ht="15">
      <c r="K145" s="72"/>
    </row>
    <row r="146" ht="15">
      <c r="K146" s="72"/>
    </row>
    <row r="147" ht="15">
      <c r="K147" s="72"/>
    </row>
    <row r="148" ht="15">
      <c r="K148" s="72"/>
    </row>
    <row r="149" ht="15">
      <c r="K149" s="72"/>
    </row>
    <row r="150" ht="15">
      <c r="K150" s="72"/>
    </row>
    <row r="151" ht="15">
      <c r="K151" s="72"/>
    </row>
    <row r="152" ht="15">
      <c r="K152" s="72"/>
    </row>
    <row r="153" ht="15">
      <c r="K153" s="72"/>
    </row>
    <row r="154" ht="15">
      <c r="K154" s="72"/>
    </row>
    <row r="155" ht="15">
      <c r="K155" s="72"/>
    </row>
    <row r="156" ht="15">
      <c r="K156" s="72"/>
    </row>
    <row r="157" ht="15">
      <c r="K157" s="72"/>
    </row>
    <row r="158" ht="15">
      <c r="K158" s="72"/>
    </row>
    <row r="159" ht="15">
      <c r="K159" s="72"/>
    </row>
    <row r="160" ht="15">
      <c r="K160" s="72"/>
    </row>
    <row r="161" ht="15">
      <c r="K161" s="72"/>
    </row>
    <row r="162" ht="15">
      <c r="K162" s="72"/>
    </row>
    <row r="163" ht="15">
      <c r="K163" s="72"/>
    </row>
    <row r="164" ht="15">
      <c r="K164" s="72"/>
    </row>
    <row r="165" ht="15">
      <c r="K165" s="72"/>
    </row>
    <row r="166" ht="15">
      <c r="K166" s="72"/>
    </row>
    <row r="167" ht="15">
      <c r="K167" s="72"/>
    </row>
    <row r="168" ht="15">
      <c r="K168" s="72"/>
    </row>
    <row r="169" ht="15">
      <c r="K169" s="72"/>
    </row>
    <row r="170" ht="15">
      <c r="K170" s="72"/>
    </row>
    <row r="171" ht="15">
      <c r="K171" s="72"/>
    </row>
    <row r="172" ht="15">
      <c r="K172" s="72"/>
    </row>
    <row r="173" ht="15">
      <c r="K173" s="72"/>
    </row>
    <row r="174" ht="15">
      <c r="K174" s="72"/>
    </row>
    <row r="175" ht="15">
      <c r="K175" s="72"/>
    </row>
    <row r="176" ht="15">
      <c r="K176" s="72"/>
    </row>
    <row r="177" ht="15">
      <c r="K177" s="72"/>
    </row>
    <row r="178" ht="15">
      <c r="K178" s="72"/>
    </row>
    <row r="179" ht="15">
      <c r="K179" s="72"/>
    </row>
    <row r="180" ht="15">
      <c r="K180" s="72"/>
    </row>
    <row r="181" ht="15">
      <c r="K181" s="72"/>
    </row>
    <row r="182" ht="15">
      <c r="K182" s="72"/>
    </row>
    <row r="183" ht="15">
      <c r="K183" s="72"/>
    </row>
    <row r="184" ht="15">
      <c r="K184" s="72"/>
    </row>
    <row r="185" ht="15">
      <c r="K185" s="72"/>
    </row>
    <row r="186" ht="15">
      <c r="K186" s="72"/>
    </row>
    <row r="187" ht="15">
      <c r="K187" s="72"/>
    </row>
    <row r="188" ht="15">
      <c r="K188" s="72"/>
    </row>
    <row r="189" ht="15">
      <c r="K189" s="72"/>
    </row>
    <row r="190" ht="15">
      <c r="K190" s="72"/>
    </row>
    <row r="191" ht="15">
      <c r="K191" s="72"/>
    </row>
    <row r="192" ht="15">
      <c r="K192" s="72"/>
    </row>
    <row r="193" ht="15">
      <c r="K193" s="72"/>
    </row>
    <row r="194" ht="15">
      <c r="K194" s="72"/>
    </row>
    <row r="195" ht="15">
      <c r="K195" s="72"/>
    </row>
    <row r="196" ht="15">
      <c r="K196" s="72"/>
    </row>
    <row r="197" ht="15">
      <c r="K197" s="72"/>
    </row>
    <row r="198" ht="15">
      <c r="K198" s="72"/>
    </row>
    <row r="199" ht="15">
      <c r="K199" s="72"/>
    </row>
    <row r="200" ht="15">
      <c r="K200" s="72"/>
    </row>
    <row r="201" ht="15">
      <c r="K201" s="72"/>
    </row>
    <row r="202" ht="15">
      <c r="K202" s="72"/>
    </row>
    <row r="203" ht="15">
      <c r="K203" s="72"/>
    </row>
    <row r="204" ht="15">
      <c r="K204" s="72"/>
    </row>
    <row r="205" ht="15">
      <c r="K205" s="72"/>
    </row>
    <row r="206" ht="15">
      <c r="K206" s="72"/>
    </row>
    <row r="207" ht="15">
      <c r="K207" s="72"/>
    </row>
    <row r="208" ht="15">
      <c r="K208" s="72"/>
    </row>
    <row r="209" ht="15">
      <c r="K209" s="72"/>
    </row>
    <row r="210" ht="15">
      <c r="K210" s="72"/>
    </row>
    <row r="211" ht="15">
      <c r="K211" s="72"/>
    </row>
    <row r="212" ht="15">
      <c r="K212" s="72"/>
    </row>
    <row r="213" ht="15">
      <c r="K213" s="72"/>
    </row>
    <row r="214" ht="15">
      <c r="K214" s="72"/>
    </row>
    <row r="215" ht="15">
      <c r="K215" s="72"/>
    </row>
    <row r="216" ht="15">
      <c r="K216" s="72"/>
    </row>
    <row r="217" ht="15">
      <c r="K217" s="72"/>
    </row>
    <row r="218" ht="15">
      <c r="K218" s="72"/>
    </row>
    <row r="219" ht="15">
      <c r="K219" s="72"/>
    </row>
    <row r="220" ht="15">
      <c r="K220" s="72"/>
    </row>
    <row r="221" ht="15">
      <c r="K221" s="72"/>
    </row>
    <row r="222" ht="15">
      <c r="K222" s="72"/>
    </row>
    <row r="223" ht="15">
      <c r="K223" s="72"/>
    </row>
    <row r="224" ht="15">
      <c r="K224" s="72"/>
    </row>
    <row r="225" ht="15">
      <c r="K225" s="72"/>
    </row>
    <row r="226" ht="15">
      <c r="K226" s="72"/>
    </row>
    <row r="227" ht="15">
      <c r="K227" s="72"/>
    </row>
    <row r="228" ht="15">
      <c r="K228" s="72"/>
    </row>
    <row r="229" ht="15">
      <c r="K229" s="72"/>
    </row>
    <row r="230" ht="15">
      <c r="K230" s="72"/>
    </row>
    <row r="231" ht="15">
      <c r="K231" s="72"/>
    </row>
    <row r="232" ht="15">
      <c r="K232" s="72"/>
    </row>
    <row r="233" ht="15">
      <c r="K233" s="72"/>
    </row>
    <row r="234" ht="15">
      <c r="K234" s="72"/>
    </row>
    <row r="235" ht="15">
      <c r="K235" s="72"/>
    </row>
    <row r="236" ht="15">
      <c r="K236" s="72"/>
    </row>
    <row r="237" ht="15">
      <c r="K237" s="72"/>
    </row>
    <row r="238" ht="15">
      <c r="K238" s="72"/>
    </row>
    <row r="239" ht="15">
      <c r="K239" s="72"/>
    </row>
    <row r="240" ht="15">
      <c r="K240" s="72"/>
    </row>
    <row r="241" ht="15">
      <c r="K241" s="72"/>
    </row>
    <row r="242" ht="15">
      <c r="K242" s="72"/>
    </row>
    <row r="243" ht="15">
      <c r="K243" s="72"/>
    </row>
    <row r="244" ht="15">
      <c r="K244" s="72"/>
    </row>
    <row r="245" ht="15">
      <c r="K245" s="72"/>
    </row>
    <row r="246" ht="15">
      <c r="K246" s="72"/>
    </row>
    <row r="247" ht="15">
      <c r="K247" s="72"/>
    </row>
    <row r="248" ht="15">
      <c r="K248" s="72"/>
    </row>
    <row r="249" ht="15">
      <c r="K249" s="72"/>
    </row>
    <row r="250" ht="15">
      <c r="K250" s="72"/>
    </row>
    <row r="251" ht="15">
      <c r="K251" s="72"/>
    </row>
    <row r="252" ht="15">
      <c r="K252" s="72"/>
    </row>
    <row r="253" ht="15">
      <c r="K253" s="72"/>
    </row>
    <row r="254" ht="15">
      <c r="K254" s="72"/>
    </row>
    <row r="255" ht="15">
      <c r="K255" s="72"/>
    </row>
    <row r="256" ht="15">
      <c r="K256" s="72"/>
    </row>
    <row r="257" ht="15">
      <c r="K257" s="72"/>
    </row>
    <row r="258" ht="15">
      <c r="K258" s="72"/>
    </row>
    <row r="259" ht="15">
      <c r="K259" s="72"/>
    </row>
    <row r="260" ht="15">
      <c r="K260" s="72"/>
    </row>
    <row r="261" ht="15">
      <c r="K261" s="72"/>
    </row>
    <row r="262" ht="15">
      <c r="K262" s="72"/>
    </row>
    <row r="263" ht="15">
      <c r="K263" s="72"/>
    </row>
    <row r="264" ht="15">
      <c r="K264" s="72"/>
    </row>
    <row r="265" ht="15">
      <c r="K265" s="72"/>
    </row>
    <row r="266" ht="15">
      <c r="K266" s="72"/>
    </row>
    <row r="267" ht="15">
      <c r="K267" s="72"/>
    </row>
    <row r="268" ht="15">
      <c r="K268" s="72"/>
    </row>
    <row r="269" ht="15">
      <c r="K269" s="72"/>
    </row>
    <row r="270" ht="15">
      <c r="K270" s="72"/>
    </row>
    <row r="271" ht="15">
      <c r="K271" s="72"/>
    </row>
    <row r="272" ht="15">
      <c r="K272" s="72"/>
    </row>
    <row r="273" ht="15">
      <c r="K273" s="72"/>
    </row>
    <row r="274" ht="15">
      <c r="K274" s="72"/>
    </row>
    <row r="275" ht="15">
      <c r="K275" s="72"/>
    </row>
    <row r="276" ht="15">
      <c r="K276" s="72"/>
    </row>
    <row r="277" ht="15">
      <c r="K277" s="72"/>
    </row>
    <row r="278" ht="15">
      <c r="K278" s="72"/>
    </row>
    <row r="279" ht="15">
      <c r="K279" s="72"/>
    </row>
    <row r="280" ht="15">
      <c r="K280" s="72"/>
    </row>
    <row r="281" ht="15">
      <c r="K281" s="72"/>
    </row>
    <row r="282" ht="15">
      <c r="K282" s="72"/>
    </row>
    <row r="283" ht="15">
      <c r="K283" s="72"/>
    </row>
    <row r="284" ht="15">
      <c r="K284" s="72"/>
    </row>
    <row r="285" ht="15">
      <c r="K285" s="72"/>
    </row>
    <row r="286" ht="15">
      <c r="K286" s="72"/>
    </row>
    <row r="287" ht="15">
      <c r="K287" s="72"/>
    </row>
    <row r="288" ht="15">
      <c r="K288" s="72"/>
    </row>
    <row r="289" ht="15">
      <c r="K289" s="72"/>
    </row>
    <row r="290" ht="15">
      <c r="K290" s="72"/>
    </row>
    <row r="291" ht="15">
      <c r="K291" s="72"/>
    </row>
    <row r="292" ht="15">
      <c r="K292" s="72"/>
    </row>
    <row r="293" ht="15">
      <c r="K293" s="72"/>
    </row>
    <row r="294" ht="15">
      <c r="K294" s="72"/>
    </row>
    <row r="295" ht="15">
      <c r="K295" s="72"/>
    </row>
    <row r="296" ht="15">
      <c r="K296" s="72"/>
    </row>
    <row r="297" ht="15">
      <c r="K297" s="72"/>
    </row>
    <row r="298" ht="15">
      <c r="K298" s="72"/>
    </row>
    <row r="299" ht="15">
      <c r="K299" s="72"/>
    </row>
    <row r="300" ht="15">
      <c r="K300" s="72"/>
    </row>
    <row r="301" ht="15">
      <c r="K301" s="72"/>
    </row>
    <row r="302" ht="15">
      <c r="K302" s="72"/>
    </row>
    <row r="303" ht="15">
      <c r="K303" s="72"/>
    </row>
    <row r="304" ht="15">
      <c r="K304" s="72"/>
    </row>
    <row r="305" ht="15">
      <c r="K305" s="72"/>
    </row>
    <row r="306" ht="15">
      <c r="K306" s="72"/>
    </row>
    <row r="307" ht="15">
      <c r="K307" s="72"/>
    </row>
    <row r="308" ht="15">
      <c r="K308" s="72"/>
    </row>
    <row r="309" ht="15">
      <c r="K309" s="72"/>
    </row>
    <row r="310" ht="15">
      <c r="K310" s="72"/>
    </row>
    <row r="311" ht="15">
      <c r="K311" s="72"/>
    </row>
    <row r="312" ht="15">
      <c r="K312" s="72"/>
    </row>
    <row r="313" ht="15">
      <c r="K313" s="72"/>
    </row>
    <row r="314" ht="15">
      <c r="K314" s="72"/>
    </row>
    <row r="315" ht="15">
      <c r="K315" s="72"/>
    </row>
    <row r="316" ht="15">
      <c r="K316" s="72"/>
    </row>
    <row r="317" ht="15">
      <c r="K317" s="72"/>
    </row>
    <row r="318" ht="15">
      <c r="K318" s="72"/>
    </row>
    <row r="319" ht="15">
      <c r="K319" s="72"/>
    </row>
    <row r="320" ht="15">
      <c r="K320" s="72"/>
    </row>
    <row r="321" ht="15">
      <c r="K321" s="72"/>
    </row>
    <row r="322" ht="15">
      <c r="K322" s="72"/>
    </row>
    <row r="323" ht="15">
      <c r="K323" s="72"/>
    </row>
  </sheetData>
  <mergeCells count="3">
    <mergeCell ref="A5:J5"/>
    <mergeCell ref="A3:J3"/>
    <mergeCell ref="A4:J4"/>
  </mergeCells>
  <printOptions horizontalCentered="1"/>
  <pageMargins left="0.75" right="0.75" top="1" bottom="1" header="0.5" footer="0.5"/>
  <pageSetup horizontalDpi="300" verticalDpi="300" orientation="portrait" scale="62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Q71"/>
  <sheetViews>
    <sheetView zoomScale="70" zoomScaleNormal="70" workbookViewId="0" topLeftCell="A16">
      <selection activeCell="P54" sqref="P54"/>
    </sheetView>
  </sheetViews>
  <sheetFormatPr defaultColWidth="8.88671875" defaultRowHeight="15"/>
  <cols>
    <col min="1" max="1" width="21.6640625" style="3" customWidth="1"/>
    <col min="2" max="2" width="1.88671875" style="3" customWidth="1"/>
    <col min="3" max="4" width="10.3359375" style="3" bestFit="1" customWidth="1"/>
    <col min="5" max="5" width="8.4453125" style="3" customWidth="1"/>
    <col min="6" max="6" width="9.4453125" style="3" customWidth="1"/>
    <col min="7" max="7" width="8.21484375" style="3" customWidth="1"/>
    <col min="8" max="8" width="9.3359375" style="3" bestFit="1" customWidth="1"/>
    <col min="9" max="9" width="9.10546875" style="3" bestFit="1" customWidth="1"/>
    <col min="10" max="10" width="9.88671875" style="3" bestFit="1" customWidth="1"/>
    <col min="11" max="11" width="10.4453125" style="3" bestFit="1" customWidth="1"/>
    <col min="12" max="12" width="9.10546875" style="3" bestFit="1" customWidth="1"/>
    <col min="13" max="13" width="9.88671875" style="3" bestFit="1" customWidth="1"/>
    <col min="14" max="14" width="9.99609375" style="3" bestFit="1" customWidth="1"/>
    <col min="15" max="15" width="8.88671875" style="3" customWidth="1"/>
    <col min="16" max="16" width="10.4453125" style="3" customWidth="1"/>
    <col min="17" max="16384" width="8.88671875" style="3" customWidth="1"/>
  </cols>
  <sheetData>
    <row r="1" spans="1:14" ht="15">
      <c r="A1" s="3" t="s">
        <v>247</v>
      </c>
      <c r="N1" s="3" t="s">
        <v>126</v>
      </c>
    </row>
    <row r="2" ht="15">
      <c r="N2" s="3" t="s">
        <v>224</v>
      </c>
    </row>
    <row r="3" spans="1:14" ht="15.75">
      <c r="A3" s="255" t="s">
        <v>28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1:14" ht="15.75">
      <c r="A4" s="255" t="s">
        <v>139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4" ht="15.75">
      <c r="A5" s="255" t="s">
        <v>257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8" spans="1:12" ht="15.75">
      <c r="A8" s="101" t="s">
        <v>211</v>
      </c>
      <c r="C8" s="260" t="s">
        <v>93</v>
      </c>
      <c r="D8" s="260"/>
      <c r="E8" s="260" t="s">
        <v>144</v>
      </c>
      <c r="F8" s="260"/>
      <c r="G8" s="24" t="s">
        <v>85</v>
      </c>
      <c r="H8" s="260" t="s">
        <v>94</v>
      </c>
      <c r="I8" s="260"/>
      <c r="K8" s="260" t="s">
        <v>95</v>
      </c>
      <c r="L8" s="260"/>
    </row>
    <row r="9" spans="3:12" ht="15">
      <c r="C9" s="128" t="s">
        <v>96</v>
      </c>
      <c r="D9" s="128" t="s">
        <v>97</v>
      </c>
      <c r="E9" s="128" t="s">
        <v>96</v>
      </c>
      <c r="F9" s="128" t="s">
        <v>97</v>
      </c>
      <c r="G9" s="102" t="s">
        <v>86</v>
      </c>
      <c r="H9" s="128" t="s">
        <v>96</v>
      </c>
      <c r="I9" s="128" t="s">
        <v>97</v>
      </c>
      <c r="J9" s="24"/>
      <c r="K9" s="128" t="s">
        <v>96</v>
      </c>
      <c r="L9" s="128" t="s">
        <v>97</v>
      </c>
    </row>
    <row r="10" spans="1:14" ht="15">
      <c r="A10" s="24" t="s">
        <v>98</v>
      </c>
      <c r="C10" s="24"/>
      <c r="D10" s="24"/>
      <c r="E10" s="24"/>
      <c r="F10" s="24"/>
      <c r="J10" s="24" t="s">
        <v>85</v>
      </c>
      <c r="M10" s="24" t="s">
        <v>85</v>
      </c>
      <c r="N10" s="24" t="s">
        <v>92</v>
      </c>
    </row>
    <row r="11" spans="1:14" ht="15">
      <c r="A11" s="102" t="s">
        <v>81</v>
      </c>
      <c r="C11" s="102" t="s">
        <v>99</v>
      </c>
      <c r="D11" s="102" t="s">
        <v>99</v>
      </c>
      <c r="E11" s="102" t="s">
        <v>145</v>
      </c>
      <c r="F11" s="102" t="s">
        <v>145</v>
      </c>
      <c r="G11" s="102" t="s">
        <v>99</v>
      </c>
      <c r="H11" s="102" t="s">
        <v>99</v>
      </c>
      <c r="I11" s="102" t="s">
        <v>99</v>
      </c>
      <c r="J11" s="102" t="s">
        <v>86</v>
      </c>
      <c r="K11" s="89"/>
      <c r="L11" s="89"/>
      <c r="M11" s="102" t="s">
        <v>86</v>
      </c>
      <c r="N11" s="102" t="s">
        <v>100</v>
      </c>
    </row>
    <row r="12" ht="15.75" thickBot="1"/>
    <row r="13" ht="15.75" thickBot="1">
      <c r="A13" s="129" t="s">
        <v>248</v>
      </c>
    </row>
    <row r="15" spans="1:14" ht="15">
      <c r="A15" s="130" t="s">
        <v>140</v>
      </c>
      <c r="C15" s="4">
        <v>922281</v>
      </c>
      <c r="D15" s="4">
        <v>0</v>
      </c>
      <c r="E15" s="148">
        <v>0.0019</v>
      </c>
      <c r="F15" s="135">
        <v>0.0019</v>
      </c>
      <c r="G15" s="4">
        <v>0</v>
      </c>
      <c r="H15" s="9">
        <v>0.0153</v>
      </c>
      <c r="I15" s="9">
        <v>0.0153</v>
      </c>
      <c r="J15" s="72">
        <v>10.605</v>
      </c>
      <c r="K15" s="13">
        <v>14111</v>
      </c>
      <c r="L15" s="13">
        <v>0</v>
      </c>
      <c r="M15" s="91">
        <v>0</v>
      </c>
      <c r="N15" s="13">
        <v>14111</v>
      </c>
    </row>
    <row r="16" spans="5:14" ht="15">
      <c r="E16" s="85"/>
      <c r="F16" s="85"/>
      <c r="G16" s="131"/>
      <c r="H16" s="9"/>
      <c r="I16" s="9"/>
      <c r="J16" s="110"/>
      <c r="K16" s="13"/>
      <c r="L16" s="13"/>
      <c r="M16" s="13"/>
      <c r="N16" s="13"/>
    </row>
    <row r="17" spans="1:14" ht="15">
      <c r="A17" s="3" t="s">
        <v>141</v>
      </c>
      <c r="C17" s="4">
        <v>506850</v>
      </c>
      <c r="D17" s="4">
        <v>0</v>
      </c>
      <c r="E17" s="148">
        <v>0.0207</v>
      </c>
      <c r="F17" s="148">
        <v>0.0129</v>
      </c>
      <c r="G17" s="4">
        <v>0</v>
      </c>
      <c r="H17" s="9">
        <v>0.0385</v>
      </c>
      <c r="I17" s="9">
        <v>0.0385</v>
      </c>
      <c r="J17" s="72">
        <v>9.205</v>
      </c>
      <c r="K17" s="13">
        <v>19514</v>
      </c>
      <c r="L17" s="13">
        <v>0</v>
      </c>
      <c r="M17" s="13">
        <v>0</v>
      </c>
      <c r="N17" s="13">
        <v>19514</v>
      </c>
    </row>
    <row r="18" spans="7:10" ht="15.75" thickBot="1">
      <c r="G18" s="131"/>
      <c r="J18" s="72"/>
    </row>
    <row r="19" spans="1:15" ht="15.75" thickBot="1">
      <c r="A19" s="132" t="s">
        <v>70</v>
      </c>
      <c r="B19" s="133"/>
      <c r="C19" s="90">
        <v>1429131</v>
      </c>
      <c r="D19" s="90">
        <v>0</v>
      </c>
      <c r="E19" s="90"/>
      <c r="F19" s="90"/>
      <c r="G19" s="90">
        <v>0</v>
      </c>
      <c r="H19" s="133"/>
      <c r="I19" s="133"/>
      <c r="J19" s="133"/>
      <c r="K19" s="107">
        <v>33625</v>
      </c>
      <c r="L19" s="107">
        <v>0</v>
      </c>
      <c r="M19" s="107">
        <v>0</v>
      </c>
      <c r="N19" s="134">
        <v>33625</v>
      </c>
      <c r="O19" s="72"/>
    </row>
    <row r="20" ht="15.75" thickBot="1">
      <c r="G20" s="131"/>
    </row>
    <row r="21" spans="1:7" ht="15.75" thickBot="1">
      <c r="A21" s="129" t="s">
        <v>249</v>
      </c>
      <c r="G21" s="131"/>
    </row>
    <row r="22" ht="15">
      <c r="G22" s="131"/>
    </row>
    <row r="23" spans="1:14" ht="15">
      <c r="A23" s="130" t="s">
        <v>140</v>
      </c>
      <c r="C23" s="4">
        <v>928320</v>
      </c>
      <c r="D23" s="4">
        <v>0</v>
      </c>
      <c r="E23" s="135">
        <v>0.0019</v>
      </c>
      <c r="F23" s="135">
        <v>0.0019</v>
      </c>
      <c r="G23" s="4">
        <v>0</v>
      </c>
      <c r="H23" s="25">
        <v>0.0153</v>
      </c>
      <c r="I23" s="25">
        <v>0.0153</v>
      </c>
      <c r="J23" s="72">
        <v>11.799</v>
      </c>
      <c r="K23" s="13">
        <v>14203</v>
      </c>
      <c r="L23" s="13">
        <v>0</v>
      </c>
      <c r="M23" s="13">
        <v>0</v>
      </c>
      <c r="N23" s="13">
        <v>14203</v>
      </c>
    </row>
    <row r="24" spans="5:14" ht="15">
      <c r="E24" s="85"/>
      <c r="F24" s="85"/>
      <c r="G24" s="131"/>
      <c r="H24" s="25"/>
      <c r="I24" s="25"/>
      <c r="J24" s="72"/>
      <c r="K24" s="13"/>
      <c r="L24" s="13"/>
      <c r="M24" s="13"/>
      <c r="N24" s="13"/>
    </row>
    <row r="25" spans="1:14" ht="15">
      <c r="A25" s="3" t="s">
        <v>141</v>
      </c>
      <c r="C25" s="4">
        <v>490500</v>
      </c>
      <c r="D25" s="4">
        <v>0</v>
      </c>
      <c r="E25" s="135">
        <v>0.0207</v>
      </c>
      <c r="F25" s="135">
        <v>0.0129</v>
      </c>
      <c r="G25" s="4">
        <v>0</v>
      </c>
      <c r="H25" s="25">
        <v>0.0385</v>
      </c>
      <c r="I25" s="25">
        <v>0.0385</v>
      </c>
      <c r="J25" s="72">
        <v>9.598999999999998</v>
      </c>
      <c r="K25" s="13">
        <v>18884</v>
      </c>
      <c r="L25" s="13">
        <v>0</v>
      </c>
      <c r="M25" s="13">
        <v>0</v>
      </c>
      <c r="N25" s="13">
        <v>18884</v>
      </c>
    </row>
    <row r="26" spans="7:10" ht="15.75" thickBot="1">
      <c r="G26" s="131"/>
      <c r="H26" s="26"/>
      <c r="I26" s="26"/>
      <c r="J26" s="72"/>
    </row>
    <row r="27" spans="1:15" ht="15.75" thickBot="1">
      <c r="A27" s="132" t="s">
        <v>70</v>
      </c>
      <c r="B27" s="133"/>
      <c r="C27" s="90">
        <v>1418820</v>
      </c>
      <c r="D27" s="90">
        <v>0</v>
      </c>
      <c r="E27" s="90"/>
      <c r="F27" s="90"/>
      <c r="G27" s="90">
        <v>0</v>
      </c>
      <c r="H27" s="133"/>
      <c r="I27" s="133"/>
      <c r="J27" s="133"/>
      <c r="K27" s="107">
        <v>33087</v>
      </c>
      <c r="L27" s="107">
        <v>0</v>
      </c>
      <c r="M27" s="107">
        <v>0</v>
      </c>
      <c r="N27" s="134">
        <v>33087</v>
      </c>
      <c r="O27" s="72"/>
    </row>
    <row r="28" ht="15.75" thickBot="1">
      <c r="G28" s="131"/>
    </row>
    <row r="29" spans="1:7" ht="15.75" thickBot="1">
      <c r="A29" s="129" t="s">
        <v>250</v>
      </c>
      <c r="G29" s="131"/>
    </row>
    <row r="30" ht="15">
      <c r="G30" s="131"/>
    </row>
    <row r="31" spans="1:14" ht="15">
      <c r="A31" s="130" t="s">
        <v>140</v>
      </c>
      <c r="C31" s="4">
        <v>922281</v>
      </c>
      <c r="D31" s="4">
        <v>0</v>
      </c>
      <c r="E31" s="135">
        <v>0.0019</v>
      </c>
      <c r="F31" s="135">
        <v>0.0019</v>
      </c>
      <c r="G31" s="4">
        <v>0</v>
      </c>
      <c r="H31" s="25">
        <v>0.0153</v>
      </c>
      <c r="I31" s="25">
        <v>0.0153</v>
      </c>
      <c r="J31" s="72">
        <v>13.025</v>
      </c>
      <c r="K31" s="13">
        <v>14111</v>
      </c>
      <c r="L31" s="13">
        <v>0</v>
      </c>
      <c r="M31" s="13">
        <v>0</v>
      </c>
      <c r="N31" s="13">
        <v>14111</v>
      </c>
    </row>
    <row r="32" spans="5:14" ht="15">
      <c r="E32" s="85"/>
      <c r="F32" s="85"/>
      <c r="G32" s="131"/>
      <c r="H32" s="25"/>
      <c r="I32" s="25"/>
      <c r="J32" s="72"/>
      <c r="K32" s="13"/>
      <c r="L32" s="13"/>
      <c r="M32" s="13"/>
      <c r="N32" s="13"/>
    </row>
    <row r="33" spans="1:14" ht="15">
      <c r="A33" s="3" t="s">
        <v>141</v>
      </c>
      <c r="C33" s="4">
        <v>506850</v>
      </c>
      <c r="D33" s="4">
        <v>0</v>
      </c>
      <c r="E33" s="135">
        <v>0.0207</v>
      </c>
      <c r="F33" s="135">
        <v>0.0129</v>
      </c>
      <c r="G33" s="4">
        <v>0</v>
      </c>
      <c r="H33" s="25">
        <v>0.0385</v>
      </c>
      <c r="I33" s="25">
        <v>0.0385</v>
      </c>
      <c r="J33" s="72">
        <v>10.525</v>
      </c>
      <c r="K33" s="13">
        <v>19514</v>
      </c>
      <c r="L33" s="13">
        <v>0</v>
      </c>
      <c r="M33" s="13">
        <v>0</v>
      </c>
      <c r="N33" s="13">
        <v>19514</v>
      </c>
    </row>
    <row r="34" spans="7:10" ht="15.75" thickBot="1">
      <c r="G34" s="131"/>
      <c r="J34" s="72"/>
    </row>
    <row r="35" spans="1:15" ht="15.75" thickBot="1">
      <c r="A35" s="132" t="s">
        <v>70</v>
      </c>
      <c r="B35" s="133"/>
      <c r="C35" s="90">
        <v>1429131</v>
      </c>
      <c r="D35" s="90">
        <v>0</v>
      </c>
      <c r="E35" s="90"/>
      <c r="F35" s="90"/>
      <c r="G35" s="90">
        <v>0</v>
      </c>
      <c r="H35" s="133"/>
      <c r="I35" s="133"/>
      <c r="J35" s="133"/>
      <c r="K35" s="107">
        <v>33625</v>
      </c>
      <c r="L35" s="107">
        <v>0</v>
      </c>
      <c r="M35" s="107">
        <v>0</v>
      </c>
      <c r="N35" s="134">
        <v>33625</v>
      </c>
      <c r="O35" s="72"/>
    </row>
    <row r="36" ht="15">
      <c r="G36" s="131"/>
    </row>
    <row r="37" ht="15.75" thickBot="1">
      <c r="G37" s="131"/>
    </row>
    <row r="38" spans="1:14" ht="16.5" thickBot="1">
      <c r="A38" s="113"/>
      <c r="C38" s="131"/>
      <c r="D38" s="131"/>
      <c r="E38" s="131"/>
      <c r="F38" s="131"/>
      <c r="G38" s="113"/>
      <c r="J38" s="142" t="s">
        <v>212</v>
      </c>
      <c r="K38" s="106">
        <v>100337</v>
      </c>
      <c r="L38" s="108">
        <v>0</v>
      </c>
      <c r="M38" s="108">
        <v>0</v>
      </c>
      <c r="N38" s="109">
        <v>100337</v>
      </c>
    </row>
    <row r="39" ht="15.75" thickTop="1">
      <c r="G39" s="131"/>
    </row>
    <row r="40" ht="15">
      <c r="G40" s="131">
        <v>0</v>
      </c>
    </row>
    <row r="41" spans="1:11" ht="15.75">
      <c r="A41" s="101" t="s">
        <v>215</v>
      </c>
      <c r="C41" s="24" t="s">
        <v>82</v>
      </c>
      <c r="D41" s="24"/>
      <c r="E41" s="24" t="s">
        <v>85</v>
      </c>
      <c r="F41" s="24" t="s">
        <v>88</v>
      </c>
      <c r="G41" s="24" t="s">
        <v>89</v>
      </c>
      <c r="H41" s="24" t="s">
        <v>90</v>
      </c>
      <c r="I41" s="24" t="s">
        <v>89</v>
      </c>
      <c r="J41" s="24" t="s">
        <v>85</v>
      </c>
      <c r="K41" s="24" t="s">
        <v>92</v>
      </c>
    </row>
    <row r="42" spans="1:11" ht="15">
      <c r="A42" s="24"/>
      <c r="C42" s="24" t="s">
        <v>83</v>
      </c>
      <c r="D42" s="24" t="s">
        <v>85</v>
      </c>
      <c r="E42" s="24" t="s">
        <v>86</v>
      </c>
      <c r="F42" s="24" t="s">
        <v>83</v>
      </c>
      <c r="G42" s="24" t="s">
        <v>80</v>
      </c>
      <c r="H42" s="24" t="s">
        <v>147</v>
      </c>
      <c r="I42" s="24" t="s">
        <v>91</v>
      </c>
      <c r="J42" s="24" t="s">
        <v>86</v>
      </c>
      <c r="K42" s="24" t="s">
        <v>91</v>
      </c>
    </row>
    <row r="43" spans="1:11" ht="15">
      <c r="A43" s="24" t="s">
        <v>98</v>
      </c>
      <c r="C43" s="24" t="s">
        <v>84</v>
      </c>
      <c r="D43" s="24" t="s">
        <v>64</v>
      </c>
      <c r="E43" s="24" t="s">
        <v>84</v>
      </c>
      <c r="F43" s="24" t="s">
        <v>84</v>
      </c>
      <c r="G43" s="24" t="s">
        <v>87</v>
      </c>
      <c r="H43" s="24" t="s">
        <v>87</v>
      </c>
      <c r="I43" s="24" t="s">
        <v>16</v>
      </c>
      <c r="J43" s="24" t="s">
        <v>16</v>
      </c>
      <c r="K43" s="24" t="s">
        <v>65</v>
      </c>
    </row>
    <row r="44" spans="1:11" ht="15">
      <c r="A44" s="102" t="s">
        <v>81</v>
      </c>
      <c r="C44" s="102"/>
      <c r="D44" s="102"/>
      <c r="E44" s="102"/>
      <c r="F44" s="102" t="s">
        <v>66</v>
      </c>
      <c r="G44" s="102"/>
      <c r="H44" s="102"/>
      <c r="I44" s="102" t="s">
        <v>67</v>
      </c>
      <c r="J44" s="102" t="s">
        <v>68</v>
      </c>
      <c r="K44" s="102" t="s">
        <v>69</v>
      </c>
    </row>
    <row r="45" spans="3:11" ht="15.75" thickBot="1">
      <c r="C45" s="24" t="s">
        <v>55</v>
      </c>
      <c r="D45" s="24" t="s">
        <v>56</v>
      </c>
      <c r="E45" s="24" t="s">
        <v>57</v>
      </c>
      <c r="F45" s="24" t="s">
        <v>58</v>
      </c>
      <c r="G45" s="24" t="s">
        <v>59</v>
      </c>
      <c r="H45" s="24" t="s">
        <v>60</v>
      </c>
      <c r="I45" s="24" t="s">
        <v>61</v>
      </c>
      <c r="J45" s="24" t="s">
        <v>62</v>
      </c>
      <c r="K45" s="24" t="s">
        <v>63</v>
      </c>
    </row>
    <row r="46" ht="15.75" thickBot="1">
      <c r="A46" s="129" t="s">
        <v>248</v>
      </c>
    </row>
    <row r="47" ht="15">
      <c r="A47" s="11"/>
    </row>
    <row r="48" spans="1:11" ht="15">
      <c r="A48" s="130" t="s">
        <v>142</v>
      </c>
      <c r="C48" s="114">
        <v>922281</v>
      </c>
      <c r="D48" s="143">
        <v>0.01989</v>
      </c>
      <c r="E48" s="2">
        <v>0</v>
      </c>
      <c r="F48" s="85">
        <v>940997.4390629623</v>
      </c>
      <c r="G48" s="9">
        <v>0.0146</v>
      </c>
      <c r="H48" s="25">
        <v>10.605</v>
      </c>
      <c r="I48" s="13">
        <v>13465</v>
      </c>
      <c r="J48" s="13">
        <v>0</v>
      </c>
      <c r="K48" s="13">
        <v>13465</v>
      </c>
    </row>
    <row r="49" ht="15">
      <c r="H49" s="26"/>
    </row>
    <row r="50" spans="1:11" ht="15">
      <c r="A50" s="3" t="s">
        <v>146</v>
      </c>
      <c r="C50" s="114">
        <v>506850</v>
      </c>
      <c r="D50" s="143">
        <v>0.0196</v>
      </c>
      <c r="E50" s="2">
        <v>0</v>
      </c>
      <c r="F50" s="85">
        <v>516982.8641370869</v>
      </c>
      <c r="G50" s="9">
        <v>0.0033</v>
      </c>
      <c r="H50" s="25">
        <v>9.205</v>
      </c>
      <c r="I50" s="13">
        <v>1673</v>
      </c>
      <c r="J50" s="13">
        <v>0</v>
      </c>
      <c r="K50" s="13">
        <v>1673</v>
      </c>
    </row>
    <row r="51" ht="15.75" thickBot="1"/>
    <row r="52" spans="1:11" ht="15.75" thickBot="1">
      <c r="A52" s="132" t="s">
        <v>70</v>
      </c>
      <c r="B52" s="133"/>
      <c r="C52" s="90">
        <v>1429131</v>
      </c>
      <c r="D52" s="90"/>
      <c r="E52" s="90"/>
      <c r="F52" s="90"/>
      <c r="G52" s="90"/>
      <c r="H52" s="133"/>
      <c r="I52" s="133"/>
      <c r="J52" s="133"/>
      <c r="K52" s="134">
        <v>15138</v>
      </c>
    </row>
    <row r="53" ht="15.75" thickBot="1"/>
    <row r="54" ht="15.75" thickBot="1">
      <c r="A54" s="129" t="s">
        <v>249</v>
      </c>
    </row>
    <row r="56" spans="1:17" ht="15">
      <c r="A56" s="130" t="s">
        <v>142</v>
      </c>
      <c r="C56" s="114">
        <v>928320</v>
      </c>
      <c r="D56" s="121">
        <v>0.01989</v>
      </c>
      <c r="E56" s="2">
        <v>0</v>
      </c>
      <c r="F56" s="85">
        <v>947158.9923580006</v>
      </c>
      <c r="G56" s="25">
        <v>0.0146</v>
      </c>
      <c r="H56" s="25">
        <v>11.799</v>
      </c>
      <c r="I56" s="13">
        <v>13553</v>
      </c>
      <c r="J56" s="13">
        <v>0</v>
      </c>
      <c r="K56" s="13">
        <v>13553</v>
      </c>
      <c r="P56" s="3" t="s">
        <v>214</v>
      </c>
      <c r="Q56" s="3" t="s">
        <v>217</v>
      </c>
    </row>
    <row r="57" spans="8:17" ht="15">
      <c r="H57" s="26"/>
      <c r="Q57" s="3" t="s">
        <v>218</v>
      </c>
    </row>
    <row r="58" spans="1:11" ht="15">
      <c r="A58" s="3" t="s">
        <v>146</v>
      </c>
      <c r="C58" s="114">
        <v>490500</v>
      </c>
      <c r="D58" s="121">
        <v>0.0196</v>
      </c>
      <c r="E58" s="2">
        <v>0</v>
      </c>
      <c r="F58" s="85">
        <v>500305.99755201954</v>
      </c>
      <c r="G58" s="25">
        <v>0.0033</v>
      </c>
      <c r="H58" s="25">
        <v>9.598999999999998</v>
      </c>
      <c r="I58" s="13">
        <v>1619</v>
      </c>
      <c r="J58" s="13">
        <v>0</v>
      </c>
      <c r="K58" s="13">
        <v>1619</v>
      </c>
    </row>
    <row r="59" spans="16:17" ht="15.75" thickBot="1">
      <c r="P59" s="3" t="s">
        <v>216</v>
      </c>
      <c r="Q59" s="3" t="s">
        <v>219</v>
      </c>
    </row>
    <row r="60" spans="1:17" ht="15.75" thickBot="1">
      <c r="A60" s="132" t="s">
        <v>70</v>
      </c>
      <c r="B60" s="133"/>
      <c r="C60" s="90">
        <v>1418820</v>
      </c>
      <c r="D60" s="90"/>
      <c r="E60" s="90"/>
      <c r="F60" s="90"/>
      <c r="G60" s="90"/>
      <c r="H60" s="133"/>
      <c r="I60" s="133"/>
      <c r="J60" s="133"/>
      <c r="K60" s="134">
        <v>15172</v>
      </c>
      <c r="Q60" s="3" t="s">
        <v>220</v>
      </c>
    </row>
    <row r="61" ht="15.75" thickBot="1"/>
    <row r="62" ht="15.75" thickBot="1">
      <c r="A62" s="129" t="s">
        <v>250</v>
      </c>
    </row>
    <row r="64" spans="1:11" ht="15">
      <c r="A64" s="130" t="s">
        <v>142</v>
      </c>
      <c r="C64" s="114">
        <v>922281</v>
      </c>
      <c r="D64" s="121">
        <v>0.01989</v>
      </c>
      <c r="E64" s="2">
        <v>0</v>
      </c>
      <c r="F64" s="85">
        <v>940997.4390629623</v>
      </c>
      <c r="G64" s="25">
        <v>0.0146</v>
      </c>
      <c r="H64" s="25">
        <v>13.025</v>
      </c>
      <c r="I64" s="13">
        <v>13465</v>
      </c>
      <c r="J64" s="13">
        <v>0</v>
      </c>
      <c r="K64" s="13">
        <v>13465</v>
      </c>
    </row>
    <row r="65" spans="4:8" ht="15">
      <c r="D65" s="26"/>
      <c r="H65" s="26"/>
    </row>
    <row r="66" spans="1:11" ht="15">
      <c r="A66" s="3" t="s">
        <v>146</v>
      </c>
      <c r="C66" s="114">
        <v>506850</v>
      </c>
      <c r="D66" s="121">
        <v>0.0196</v>
      </c>
      <c r="E66" s="2">
        <v>0</v>
      </c>
      <c r="F66" s="85">
        <v>516982.8641370869</v>
      </c>
      <c r="G66" s="25">
        <v>0.0033</v>
      </c>
      <c r="H66" s="25">
        <v>10.525</v>
      </c>
      <c r="I66" s="13">
        <v>1673</v>
      </c>
      <c r="J66" s="13">
        <v>0</v>
      </c>
      <c r="K66" s="13">
        <v>1673</v>
      </c>
    </row>
    <row r="67" ht="15.75" thickBot="1"/>
    <row r="68" spans="1:11" ht="15.75" thickBot="1">
      <c r="A68" s="132" t="s">
        <v>70</v>
      </c>
      <c r="B68" s="133"/>
      <c r="C68" s="90">
        <v>1429131</v>
      </c>
      <c r="D68" s="90"/>
      <c r="E68" s="90"/>
      <c r="F68" s="90"/>
      <c r="G68" s="90"/>
      <c r="H68" s="133"/>
      <c r="I68" s="133"/>
      <c r="J68" s="133"/>
      <c r="K68" s="134">
        <v>15138</v>
      </c>
    </row>
    <row r="70" ht="15.75" thickBot="1"/>
    <row r="71" spans="10:11" ht="16.5" thickBot="1">
      <c r="J71" s="142" t="s">
        <v>213</v>
      </c>
      <c r="K71" s="111">
        <v>45448</v>
      </c>
    </row>
    <row r="72" ht="15.75" thickTop="1"/>
  </sheetData>
  <mergeCells count="7">
    <mergeCell ref="E8:F8"/>
    <mergeCell ref="A3:N3"/>
    <mergeCell ref="A4:N4"/>
    <mergeCell ref="C8:D8"/>
    <mergeCell ref="H8:I8"/>
    <mergeCell ref="K8:L8"/>
    <mergeCell ref="A5:N5"/>
  </mergeCells>
  <printOptions horizontalCentered="1"/>
  <pageMargins left="0.75" right="0.75" top="1" bottom="1" header="0.5" footer="0.5"/>
  <pageSetup fitToHeight="1" fitToWidth="1" horizontalDpi="300" verticalDpi="300" orientation="portrait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Q41"/>
  <sheetViews>
    <sheetView zoomScale="70" zoomScaleNormal="70" workbookViewId="0" topLeftCell="A1">
      <selection activeCell="D2" sqref="D2"/>
    </sheetView>
  </sheetViews>
  <sheetFormatPr defaultColWidth="8.88671875" defaultRowHeight="15"/>
  <cols>
    <col min="1" max="1" width="15.88671875" style="3" customWidth="1"/>
    <col min="2" max="2" width="2.21484375" style="3" customWidth="1"/>
    <col min="3" max="3" width="10.99609375" style="3" bestFit="1" customWidth="1"/>
    <col min="4" max="4" width="13.77734375" style="3" bestFit="1" customWidth="1"/>
    <col min="5" max="5" width="9.4453125" style="3" customWidth="1"/>
    <col min="6" max="6" width="2.21484375" style="3" customWidth="1"/>
    <col min="7" max="7" width="11.77734375" style="3" customWidth="1"/>
    <col min="8" max="8" width="14.88671875" style="3" bestFit="1" customWidth="1"/>
    <col min="9" max="9" width="11.3359375" style="3" bestFit="1" customWidth="1"/>
    <col min="10" max="10" width="11.10546875" style="3" customWidth="1"/>
    <col min="11" max="11" width="12.21484375" style="3" customWidth="1"/>
    <col min="12" max="12" width="2.10546875" style="3" customWidth="1"/>
    <col min="13" max="13" width="10.77734375" style="3" bestFit="1" customWidth="1"/>
    <col min="14" max="14" width="15.77734375" style="3" customWidth="1"/>
    <col min="15" max="15" width="10.99609375" style="3" bestFit="1" customWidth="1"/>
    <col min="16" max="16" width="1.99609375" style="3" customWidth="1"/>
    <col min="17" max="17" width="9.3359375" style="3" customWidth="1"/>
    <col min="18" max="18" width="2.5546875" style="3" customWidth="1"/>
    <col min="19" max="19" width="10.10546875" style="3" bestFit="1" customWidth="1"/>
    <col min="20" max="20" width="1.99609375" style="3" customWidth="1"/>
    <col min="21" max="16384" width="8.88671875" style="3" customWidth="1"/>
  </cols>
  <sheetData>
    <row r="1" spans="1:15" ht="15">
      <c r="A1" s="3" t="s">
        <v>247</v>
      </c>
      <c r="O1" s="3" t="s">
        <v>126</v>
      </c>
    </row>
    <row r="2" ht="15">
      <c r="O2" s="3" t="s">
        <v>225</v>
      </c>
    </row>
    <row r="3" spans="1:17" ht="15.75">
      <c r="A3" s="255" t="s">
        <v>28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Q3" s="9"/>
    </row>
    <row r="4" spans="1:15" ht="15.75">
      <c r="A4" s="255" t="s">
        <v>105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15.75">
      <c r="A5" s="255" t="s">
        <v>257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</row>
    <row r="8" spans="3:15" ht="15.75">
      <c r="C8" s="261" t="s">
        <v>121</v>
      </c>
      <c r="D8" s="261"/>
      <c r="E8" s="261"/>
      <c r="G8" s="261" t="s">
        <v>120</v>
      </c>
      <c r="H8" s="261"/>
      <c r="I8" s="261"/>
      <c r="J8" s="261"/>
      <c r="K8" s="261"/>
      <c r="M8" s="261" t="s">
        <v>124</v>
      </c>
      <c r="N8" s="261"/>
      <c r="O8" s="261"/>
    </row>
    <row r="9" spans="7:11" ht="15">
      <c r="G9" s="98"/>
      <c r="H9" s="98"/>
      <c r="I9" s="98"/>
      <c r="J9" s="98"/>
      <c r="K9" s="98"/>
    </row>
    <row r="10" spans="1:15" ht="15">
      <c r="A10" s="24" t="s">
        <v>103</v>
      </c>
      <c r="E10" s="98"/>
      <c r="G10" s="24"/>
      <c r="H10" s="24"/>
      <c r="I10" s="98"/>
      <c r="J10" s="98" t="s">
        <v>196</v>
      </c>
      <c r="K10" s="98" t="s">
        <v>122</v>
      </c>
      <c r="O10" s="98"/>
    </row>
    <row r="11" spans="1:15" ht="15">
      <c r="A11" s="102" t="s">
        <v>104</v>
      </c>
      <c r="C11" s="102" t="s">
        <v>99</v>
      </c>
      <c r="D11" s="102" t="s">
        <v>2</v>
      </c>
      <c r="E11" s="102" t="s">
        <v>127</v>
      </c>
      <c r="G11" s="102" t="s">
        <v>96</v>
      </c>
      <c r="H11" s="102" t="s">
        <v>97</v>
      </c>
      <c r="I11" s="102" t="s">
        <v>143</v>
      </c>
      <c r="J11" s="102" t="s">
        <v>197</v>
      </c>
      <c r="K11" s="102" t="s">
        <v>123</v>
      </c>
      <c r="M11" s="102" t="s">
        <v>99</v>
      </c>
      <c r="N11" s="102" t="s">
        <v>2</v>
      </c>
      <c r="O11" s="102" t="s">
        <v>127</v>
      </c>
    </row>
    <row r="12" spans="1:15" ht="15">
      <c r="A12" s="98"/>
      <c r="C12" s="24"/>
      <c r="D12" s="24"/>
      <c r="E12" s="24"/>
      <c r="G12" s="24"/>
      <c r="H12" s="24"/>
      <c r="I12" s="24"/>
      <c r="J12" s="24"/>
      <c r="K12" s="24"/>
      <c r="M12" s="24"/>
      <c r="N12" s="24"/>
      <c r="O12" s="136"/>
    </row>
    <row r="13" ht="15">
      <c r="I13" s="11"/>
    </row>
    <row r="14" spans="1:15" ht="15">
      <c r="A14" s="222">
        <v>39509</v>
      </c>
      <c r="C14" s="4">
        <v>2376613</v>
      </c>
      <c r="D14" s="146">
        <v>16439446</v>
      </c>
      <c r="E14" s="25">
        <v>6.9172</v>
      </c>
      <c r="G14" s="4">
        <v>0</v>
      </c>
      <c r="H14" s="4">
        <v>1402657</v>
      </c>
      <c r="I14" s="72">
        <v>6.9172</v>
      </c>
      <c r="J14" s="84">
        <v>0</v>
      </c>
      <c r="K14" s="37">
        <v>9702459.000400001</v>
      </c>
      <c r="M14" s="131">
        <v>973956</v>
      </c>
      <c r="N14" s="13">
        <v>6736986.999599999</v>
      </c>
      <c r="O14" s="72">
        <v>6.9171</v>
      </c>
    </row>
    <row r="15" spans="1:11" ht="15">
      <c r="A15" s="222"/>
      <c r="C15" s="10"/>
      <c r="E15" s="72"/>
      <c r="G15" s="75"/>
      <c r="I15" s="72"/>
      <c r="J15" s="37"/>
      <c r="K15" s="37"/>
    </row>
    <row r="16" spans="1:15" ht="15">
      <c r="A16" s="222">
        <v>39539</v>
      </c>
      <c r="C16" s="10">
        <v>973956</v>
      </c>
      <c r="D16" s="91">
        <v>6736986.999599999</v>
      </c>
      <c r="E16" s="25">
        <v>6.9171</v>
      </c>
      <c r="G16" s="4">
        <v>-1383030</v>
      </c>
      <c r="H16" s="4">
        <v>0</v>
      </c>
      <c r="I16" s="72">
        <v>9.5438</v>
      </c>
      <c r="J16" s="84">
        <v>0</v>
      </c>
      <c r="K16" s="37">
        <v>-13199361.714</v>
      </c>
      <c r="M16" s="131">
        <v>2356986</v>
      </c>
      <c r="N16" s="13">
        <v>19936348.7136</v>
      </c>
      <c r="O16" s="72">
        <v>8.4584</v>
      </c>
    </row>
    <row r="17" spans="1:11" ht="15">
      <c r="A17" s="222"/>
      <c r="C17" s="10"/>
      <c r="E17" s="72"/>
      <c r="G17" s="37"/>
      <c r="I17" s="72"/>
      <c r="J17" s="37"/>
      <c r="K17" s="37"/>
    </row>
    <row r="18" spans="1:15" ht="15">
      <c r="A18" s="237">
        <v>39569</v>
      </c>
      <c r="C18" s="10">
        <v>2356986</v>
      </c>
      <c r="D18" s="91">
        <v>19936348.7136</v>
      </c>
      <c r="E18" s="25">
        <v>8.4584</v>
      </c>
      <c r="G18" s="10">
        <v>-1429131</v>
      </c>
      <c r="H18" s="10">
        <v>0</v>
      </c>
      <c r="I18" s="72">
        <v>10.1085</v>
      </c>
      <c r="J18" s="37">
        <v>0</v>
      </c>
      <c r="K18" s="37">
        <v>-14446370.713499999</v>
      </c>
      <c r="M18" s="131">
        <v>3786117</v>
      </c>
      <c r="N18" s="13">
        <v>34382719.427099995</v>
      </c>
      <c r="O18" s="72">
        <v>9.0813</v>
      </c>
    </row>
    <row r="19" spans="1:11" ht="15">
      <c r="A19" s="222"/>
      <c r="C19" s="10"/>
      <c r="I19" s="72"/>
      <c r="J19" s="37"/>
      <c r="K19" s="37"/>
    </row>
    <row r="20" spans="1:15" ht="15">
      <c r="A20" s="222">
        <v>39601</v>
      </c>
      <c r="C20" s="10">
        <v>3786117</v>
      </c>
      <c r="D20" s="91">
        <v>34382719.427099995</v>
      </c>
      <c r="E20" s="25">
        <v>9.0813</v>
      </c>
      <c r="G20" s="10">
        <v>-1418820</v>
      </c>
      <c r="H20" s="10">
        <v>0</v>
      </c>
      <c r="I20" s="72">
        <v>11.0384</v>
      </c>
      <c r="J20" s="37">
        <v>0</v>
      </c>
      <c r="K20" s="37">
        <v>-15661502.688</v>
      </c>
      <c r="M20" s="131">
        <v>5204937</v>
      </c>
      <c r="N20" s="13">
        <v>50044222.1151</v>
      </c>
      <c r="O20" s="72">
        <v>9.6148</v>
      </c>
    </row>
    <row r="21" spans="1:11" ht="15">
      <c r="A21" s="222"/>
      <c r="G21" s="4"/>
      <c r="H21" s="4"/>
      <c r="I21" s="72"/>
      <c r="J21" s="37"/>
      <c r="K21" s="37"/>
    </row>
    <row r="22" spans="1:15" ht="15">
      <c r="A22" s="222">
        <v>39633</v>
      </c>
      <c r="C22" s="10">
        <v>5204937</v>
      </c>
      <c r="D22" s="91">
        <v>50044222.1151</v>
      </c>
      <c r="E22" s="25">
        <v>9.6148</v>
      </c>
      <c r="G22" s="10">
        <v>-1429131</v>
      </c>
      <c r="H22" s="10">
        <v>0</v>
      </c>
      <c r="I22" s="72">
        <v>12.1384</v>
      </c>
      <c r="J22" s="37">
        <v>0</v>
      </c>
      <c r="K22" s="37">
        <v>-17347363.7304</v>
      </c>
      <c r="M22" s="131">
        <v>6634068</v>
      </c>
      <c r="N22" s="13">
        <v>67391585.84549999</v>
      </c>
      <c r="O22" s="72">
        <v>10.1584</v>
      </c>
    </row>
    <row r="24" ht="15">
      <c r="A24" s="137"/>
    </row>
    <row r="25" ht="15">
      <c r="A25" s="137"/>
    </row>
    <row r="27" ht="15">
      <c r="A27" s="3" t="s">
        <v>177</v>
      </c>
    </row>
    <row r="28" spans="7:10" ht="15">
      <c r="G28" s="131"/>
      <c r="H28" s="131"/>
      <c r="I28" s="131"/>
      <c r="J28" s="131"/>
    </row>
    <row r="31" ht="15">
      <c r="K31" s="138"/>
    </row>
    <row r="32" ht="15">
      <c r="K32" s="139"/>
    </row>
    <row r="33" spans="1:14" ht="15">
      <c r="A33" s="222"/>
      <c r="C33" s="4"/>
      <c r="D33" s="238"/>
      <c r="G33" s="4"/>
      <c r="H33" s="238"/>
      <c r="K33" s="238"/>
      <c r="N33" s="140"/>
    </row>
    <row r="34" spans="1:11" ht="15">
      <c r="A34" s="222"/>
      <c r="C34" s="26"/>
      <c r="D34" s="76"/>
      <c r="G34" s="139"/>
      <c r="H34" s="76"/>
      <c r="K34" s="238"/>
    </row>
    <row r="35" spans="1:14" ht="15">
      <c r="A35" s="222"/>
      <c r="C35" s="4"/>
      <c r="D35" s="238"/>
      <c r="G35" s="4"/>
      <c r="H35" s="238"/>
      <c r="K35" s="238"/>
      <c r="N35" s="140"/>
    </row>
    <row r="36" spans="1:14" ht="15">
      <c r="A36" s="222"/>
      <c r="C36" s="26"/>
      <c r="D36" s="76"/>
      <c r="G36" s="139"/>
      <c r="H36" s="76"/>
      <c r="K36" s="139"/>
      <c r="N36" s="140"/>
    </row>
    <row r="37" spans="1:14" ht="15">
      <c r="A37" s="222"/>
      <c r="C37" s="10"/>
      <c r="D37" s="141"/>
      <c r="G37" s="4"/>
      <c r="H37" s="141"/>
      <c r="K37" s="141"/>
      <c r="N37" s="140"/>
    </row>
    <row r="38" spans="1:14" ht="15">
      <c r="A38" s="222"/>
      <c r="C38" s="26"/>
      <c r="D38" s="141"/>
      <c r="G38" s="26"/>
      <c r="H38" s="141"/>
      <c r="K38" s="26"/>
      <c r="N38" s="140"/>
    </row>
    <row r="39" spans="1:14" ht="15">
      <c r="A39" s="222"/>
      <c r="C39" s="10"/>
      <c r="D39" s="141"/>
      <c r="G39" s="4"/>
      <c r="H39" s="141"/>
      <c r="K39" s="141"/>
      <c r="N39" s="140"/>
    </row>
    <row r="40" spans="1:14" ht="15">
      <c r="A40" s="222"/>
      <c r="C40" s="26"/>
      <c r="D40" s="141"/>
      <c r="G40" s="139"/>
      <c r="H40" s="26"/>
      <c r="K40" s="141"/>
      <c r="N40" s="140"/>
    </row>
    <row r="41" spans="1:14" ht="15">
      <c r="A41" s="222"/>
      <c r="C41" s="10"/>
      <c r="D41" s="141"/>
      <c r="G41" s="4"/>
      <c r="H41" s="141"/>
      <c r="K41" s="141"/>
      <c r="N41" s="140"/>
    </row>
  </sheetData>
  <mergeCells count="6">
    <mergeCell ref="M8:O8"/>
    <mergeCell ref="A3:O3"/>
    <mergeCell ref="A4:O4"/>
    <mergeCell ref="A5:O5"/>
    <mergeCell ref="C8:E8"/>
    <mergeCell ref="G8:K8"/>
  </mergeCells>
  <printOptions horizontalCentered="1"/>
  <pageMargins left="0.75" right="0.75" top="1" bottom="1" header="0.5" footer="0.5"/>
  <pageSetup fitToHeight="1" fitToWidth="1" horizontalDpi="300" verticalDpi="3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32"/>
  <sheetViews>
    <sheetView zoomScaleSheetLayoutView="100" workbookViewId="0" topLeftCell="A1">
      <selection activeCell="C31" sqref="C31"/>
    </sheetView>
  </sheetViews>
  <sheetFormatPr defaultColWidth="8.88671875" defaultRowHeight="15"/>
  <cols>
    <col min="1" max="1" width="4.3359375" style="203" bestFit="1" customWidth="1"/>
    <col min="2" max="2" width="2.10546875" style="203" customWidth="1"/>
    <col min="3" max="3" width="17.21484375" style="203" customWidth="1"/>
    <col min="4" max="4" width="2.21484375" style="203" customWidth="1"/>
    <col min="5" max="5" width="13.10546875" style="203" customWidth="1"/>
    <col min="6" max="6" width="15.10546875" style="203" customWidth="1"/>
    <col min="7" max="7" width="21.10546875" style="203" customWidth="1"/>
    <col min="8" max="8" width="15.99609375" style="203" customWidth="1"/>
    <col min="9" max="9" width="14.88671875" style="203" bestFit="1" customWidth="1"/>
    <col min="10" max="10" width="11.3359375" style="203" bestFit="1" customWidth="1"/>
    <col min="11" max="11" width="11.10546875" style="203" customWidth="1"/>
    <col min="12" max="12" width="12.21484375" style="203" customWidth="1"/>
    <col min="13" max="13" width="2.10546875" style="203" customWidth="1"/>
    <col min="14" max="14" width="10.77734375" style="203" bestFit="1" customWidth="1"/>
    <col min="15" max="15" width="13.21484375" style="203" customWidth="1"/>
    <col min="16" max="16" width="9.99609375" style="203" customWidth="1"/>
    <col min="17" max="17" width="1.99609375" style="203" customWidth="1"/>
    <col min="18" max="18" width="9.3359375" style="203" customWidth="1"/>
    <col min="19" max="19" width="2.5546875" style="203" customWidth="1"/>
    <col min="20" max="20" width="10.10546875" style="203" bestFit="1" customWidth="1"/>
    <col min="21" max="21" width="1.99609375" style="203" customWidth="1"/>
    <col min="22" max="16384" width="7.10546875" style="203" customWidth="1"/>
  </cols>
  <sheetData>
    <row r="1" ht="15">
      <c r="G1" s="217" t="s">
        <v>126</v>
      </c>
    </row>
    <row r="2" ht="15">
      <c r="G2" s="217" t="s">
        <v>226</v>
      </c>
    </row>
    <row r="3" ht="15">
      <c r="G3" s="204"/>
    </row>
    <row r="5" spans="3:8" ht="15.75">
      <c r="C5" s="262" t="s">
        <v>227</v>
      </c>
      <c r="D5" s="262"/>
      <c r="E5" s="262"/>
      <c r="F5" s="262"/>
      <c r="G5" s="262"/>
      <c r="H5" s="206"/>
    </row>
    <row r="6" spans="3:7" ht="15.75">
      <c r="C6" s="262" t="s">
        <v>228</v>
      </c>
      <c r="D6" s="262"/>
      <c r="E6" s="262"/>
      <c r="F6" s="262"/>
      <c r="G6" s="262"/>
    </row>
    <row r="7" spans="3:9" ht="15">
      <c r="C7" s="263"/>
      <c r="D7" s="263"/>
      <c r="E7" s="263"/>
      <c r="F7" s="263"/>
      <c r="G7" s="263"/>
      <c r="H7" s="206"/>
      <c r="I7" s="206"/>
    </row>
    <row r="8" spans="3:9" ht="15.75">
      <c r="C8" s="205"/>
      <c r="D8" s="205"/>
      <c r="E8" s="205"/>
      <c r="F8" s="205"/>
      <c r="G8" s="205"/>
      <c r="H8" s="206"/>
      <c r="I8" s="206"/>
    </row>
    <row r="9" spans="3:9" ht="15.75">
      <c r="C9" s="205"/>
      <c r="D9" s="205"/>
      <c r="E9" s="205"/>
      <c r="F9" s="205"/>
      <c r="G9" s="205"/>
      <c r="H9" s="206"/>
      <c r="I9" s="206"/>
    </row>
    <row r="10" spans="3:9" ht="15.75">
      <c r="C10" s="205"/>
      <c r="D10" s="205"/>
      <c r="E10" s="205"/>
      <c r="F10" s="205"/>
      <c r="G10" s="205"/>
      <c r="H10" s="206"/>
      <c r="I10" s="206"/>
    </row>
    <row r="11" spans="3:9" ht="15.75">
      <c r="C11" s="205"/>
      <c r="D11" s="205"/>
      <c r="E11" s="205"/>
      <c r="F11" s="205"/>
      <c r="G11" s="205"/>
      <c r="H11" s="206"/>
      <c r="I11" s="206"/>
    </row>
    <row r="12" spans="3:7" ht="15.75">
      <c r="C12" s="205"/>
      <c r="D12" s="205"/>
      <c r="E12" s="206" t="s">
        <v>76</v>
      </c>
      <c r="F12" s="206"/>
      <c r="G12" s="206" t="s">
        <v>229</v>
      </c>
    </row>
    <row r="13" spans="5:7" ht="12.75">
      <c r="E13" s="206" t="s">
        <v>232</v>
      </c>
      <c r="F13" s="206" t="s">
        <v>230</v>
      </c>
      <c r="G13" s="206" t="s">
        <v>231</v>
      </c>
    </row>
    <row r="14" spans="1:7" ht="12.75">
      <c r="A14" s="206" t="s">
        <v>112</v>
      </c>
      <c r="C14" s="206" t="s">
        <v>232</v>
      </c>
      <c r="E14" s="206" t="s">
        <v>234</v>
      </c>
      <c r="F14" s="206" t="s">
        <v>211</v>
      </c>
      <c r="G14" s="206" t="s">
        <v>78</v>
      </c>
    </row>
    <row r="15" spans="1:7" ht="12.75">
      <c r="A15" s="207" t="s">
        <v>114</v>
      </c>
      <c r="C15" s="207" t="s">
        <v>233</v>
      </c>
      <c r="E15" s="220" t="s">
        <v>238</v>
      </c>
      <c r="F15" s="207" t="s">
        <v>235</v>
      </c>
      <c r="G15" s="207" t="s">
        <v>236</v>
      </c>
    </row>
    <row r="16" spans="3:7" ht="12.75">
      <c r="C16" s="208"/>
      <c r="G16" s="219">
        <v>0.00833333333</v>
      </c>
    </row>
    <row r="17" spans="1:5" ht="12.75">
      <c r="A17" s="206">
        <v>1</v>
      </c>
      <c r="C17" s="223">
        <v>39539</v>
      </c>
      <c r="E17" s="209">
        <v>19936348.7136</v>
      </c>
    </row>
    <row r="18" spans="1:3" ht="12.75">
      <c r="A18" s="206"/>
      <c r="C18" s="223"/>
    </row>
    <row r="19" spans="1:7" ht="12.75">
      <c r="A19" s="206">
        <v>2</v>
      </c>
      <c r="C19" s="223">
        <v>39569</v>
      </c>
      <c r="E19" s="209">
        <v>34382719.427099995</v>
      </c>
      <c r="F19" s="209">
        <v>27159534.07035</v>
      </c>
      <c r="G19" s="209">
        <v>226329.4504957182</v>
      </c>
    </row>
    <row r="20" spans="1:7" ht="12.75">
      <c r="A20" s="206"/>
      <c r="C20" s="223"/>
      <c r="F20" s="209"/>
      <c r="G20" s="209"/>
    </row>
    <row r="21" spans="1:7" ht="12.75">
      <c r="A21" s="206">
        <v>3</v>
      </c>
      <c r="C21" s="223">
        <v>39601</v>
      </c>
      <c r="E21" s="209">
        <v>50044222.1151</v>
      </c>
      <c r="F21" s="209">
        <v>42213470.7711</v>
      </c>
      <c r="G21" s="209">
        <v>351778.9229517884</v>
      </c>
    </row>
    <row r="22" spans="1:7" ht="12.75">
      <c r="A22" s="206"/>
      <c r="C22" s="223"/>
      <c r="D22" s="212"/>
      <c r="E22" s="212"/>
      <c r="F22" s="215"/>
      <c r="G22" s="209"/>
    </row>
    <row r="23" spans="1:7" ht="12.75">
      <c r="A23" s="206">
        <v>4</v>
      </c>
      <c r="C23" s="223">
        <v>39633</v>
      </c>
      <c r="D23" s="212"/>
      <c r="E23" s="215">
        <v>67391585.84549999</v>
      </c>
      <c r="F23" s="215">
        <v>58717903.980299994</v>
      </c>
      <c r="G23" s="209">
        <v>489315.86630677356</v>
      </c>
    </row>
    <row r="24" spans="3:7" ht="12.75">
      <c r="C24" s="210"/>
      <c r="D24" s="212"/>
      <c r="E24" s="212"/>
      <c r="F24" s="212"/>
      <c r="G24" s="209"/>
    </row>
    <row r="25" spans="1:7" ht="12.75">
      <c r="A25" s="206"/>
      <c r="C25" s="210"/>
      <c r="G25" s="209"/>
    </row>
    <row r="26" spans="3:7" ht="12.75">
      <c r="C26" s="221" t="s">
        <v>239</v>
      </c>
      <c r="G26" s="209"/>
    </row>
    <row r="27" spans="1:7" ht="12.75">
      <c r="A27" s="211"/>
      <c r="B27" s="212"/>
      <c r="C27" s="213"/>
      <c r="D27" s="212"/>
      <c r="E27" s="212"/>
      <c r="F27" s="212"/>
      <c r="G27" s="214"/>
    </row>
    <row r="28" spans="1:7" ht="12.75">
      <c r="A28" s="212"/>
      <c r="B28" s="212"/>
      <c r="C28" s="213"/>
      <c r="D28" s="212"/>
      <c r="E28" s="212"/>
      <c r="F28" s="212"/>
      <c r="G28" s="212"/>
    </row>
    <row r="29" spans="1:7" ht="12.75">
      <c r="A29" s="264" t="s">
        <v>240</v>
      </c>
      <c r="B29" s="264"/>
      <c r="C29" s="264"/>
      <c r="D29" s="264"/>
      <c r="E29" s="264"/>
      <c r="F29" s="264"/>
      <c r="G29" s="264"/>
    </row>
    <row r="30" spans="3:6" ht="12.75">
      <c r="C30" s="210"/>
      <c r="F30" s="215"/>
    </row>
    <row r="31" spans="3:6" ht="12.75">
      <c r="C31" s="210"/>
      <c r="F31" s="215"/>
    </row>
    <row r="32" ht="15">
      <c r="A32" s="216"/>
    </row>
  </sheetData>
  <mergeCells count="4">
    <mergeCell ref="C5:G5"/>
    <mergeCell ref="C6:G6"/>
    <mergeCell ref="C7:G7"/>
    <mergeCell ref="A29:G29"/>
  </mergeCells>
  <printOptions horizontalCentered="1"/>
  <pageMargins left="0.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R41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2" max="2" width="2.21484375" style="0" customWidth="1"/>
    <col min="4" max="4" width="1.77734375" style="0" customWidth="1"/>
    <col min="5" max="5" width="12.88671875" style="0" bestFit="1" customWidth="1"/>
    <col min="6" max="6" width="2.10546875" style="0" customWidth="1"/>
    <col min="7" max="7" width="10.77734375" style="0" bestFit="1" customWidth="1"/>
    <col min="8" max="8" width="1.33203125" style="0" customWidth="1"/>
    <col min="9" max="9" width="7.6640625" style="0" bestFit="1" customWidth="1"/>
    <col min="10" max="10" width="1.2265625" style="0" customWidth="1"/>
    <col min="11" max="11" width="11.77734375" style="0" bestFit="1" customWidth="1"/>
    <col min="12" max="12" width="1.66796875" style="0" customWidth="1"/>
    <col min="13" max="13" width="11.77734375" style="0" bestFit="1" customWidth="1"/>
    <col min="14" max="14" width="1.4375" style="0" customWidth="1"/>
    <col min="15" max="15" width="10.88671875" style="0" bestFit="1" customWidth="1"/>
  </cols>
  <sheetData>
    <row r="1" spans="1:13" ht="20.25">
      <c r="A1" s="265" t="s">
        <v>148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20.25">
      <c r="A2" s="265" t="s">
        <v>157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5" ht="15">
      <c r="A4" s="16"/>
      <c r="B4" s="16"/>
      <c r="C4" s="16"/>
      <c r="D4" s="16"/>
      <c r="E4" s="16" t="s">
        <v>78</v>
      </c>
      <c r="F4" s="16"/>
      <c r="G4" s="16"/>
      <c r="H4" s="16"/>
      <c r="I4" s="16" t="s">
        <v>75</v>
      </c>
      <c r="J4" s="16"/>
      <c r="K4" s="16" t="s">
        <v>78</v>
      </c>
      <c r="L4" s="16"/>
      <c r="M4" s="16" t="s">
        <v>158</v>
      </c>
      <c r="O4" s="16" t="s">
        <v>160</v>
      </c>
    </row>
    <row r="5" spans="1:15" ht="15">
      <c r="A5" s="16" t="s">
        <v>112</v>
      </c>
      <c r="B5" s="16"/>
      <c r="C5" s="16"/>
      <c r="D5" s="16"/>
      <c r="E5" s="16" t="s">
        <v>79</v>
      </c>
      <c r="F5" s="16"/>
      <c r="G5" s="16" t="s">
        <v>78</v>
      </c>
      <c r="H5" s="16"/>
      <c r="I5" s="16" t="s">
        <v>79</v>
      </c>
      <c r="J5" s="16"/>
      <c r="K5" s="16" t="s">
        <v>159</v>
      </c>
      <c r="L5" s="16"/>
      <c r="M5" s="16" t="s">
        <v>160</v>
      </c>
      <c r="O5" s="16" t="s">
        <v>163</v>
      </c>
    </row>
    <row r="6" spans="1:15" ht="15">
      <c r="A6" s="17" t="s">
        <v>114</v>
      </c>
      <c r="B6" s="16"/>
      <c r="C6" s="17" t="s">
        <v>149</v>
      </c>
      <c r="D6" s="16"/>
      <c r="E6" s="17" t="s">
        <v>161</v>
      </c>
      <c r="F6" s="16"/>
      <c r="G6" s="17" t="s">
        <v>162</v>
      </c>
      <c r="H6" s="16"/>
      <c r="I6" s="17" t="s">
        <v>80</v>
      </c>
      <c r="J6" s="16"/>
      <c r="K6" s="17" t="s">
        <v>79</v>
      </c>
      <c r="L6" s="16"/>
      <c r="M6" s="17" t="s">
        <v>163</v>
      </c>
      <c r="O6" s="17" t="s">
        <v>171</v>
      </c>
    </row>
    <row r="7" spans="1:15" ht="15">
      <c r="A7" s="15"/>
      <c r="B7" s="15"/>
      <c r="C7" s="18" t="s">
        <v>164</v>
      </c>
      <c r="D7" s="15"/>
      <c r="E7" s="18" t="s">
        <v>165</v>
      </c>
      <c r="F7" s="15"/>
      <c r="G7" s="18" t="s">
        <v>166</v>
      </c>
      <c r="H7" s="15"/>
      <c r="I7" s="18" t="s">
        <v>167</v>
      </c>
      <c r="J7" s="15"/>
      <c r="K7" s="18" t="s">
        <v>168</v>
      </c>
      <c r="L7" s="15"/>
      <c r="M7" s="18" t="s">
        <v>169</v>
      </c>
      <c r="O7" s="18" t="s">
        <v>172</v>
      </c>
    </row>
    <row r="8" spans="1:15" ht="15">
      <c r="A8" s="15"/>
      <c r="B8" s="15"/>
      <c r="C8" s="18"/>
      <c r="D8" s="15"/>
      <c r="E8" s="15"/>
      <c r="F8" s="15"/>
      <c r="G8" s="15"/>
      <c r="H8" s="15"/>
      <c r="I8" s="15"/>
      <c r="J8" s="15"/>
      <c r="K8" s="5"/>
      <c r="L8" s="15"/>
      <c r="M8" s="7"/>
      <c r="O8" s="15"/>
    </row>
    <row r="9" spans="1:15" ht="15">
      <c r="A9" s="16">
        <f>1+A7</f>
        <v>1</v>
      </c>
      <c r="B9" s="15"/>
      <c r="C9" s="15" t="s">
        <v>18</v>
      </c>
      <c r="D9" s="15"/>
      <c r="E9" s="7">
        <f>$E$22/12</f>
        <v>2608117.5833333335</v>
      </c>
      <c r="F9" s="15"/>
      <c r="G9" s="144">
        <v>7717628</v>
      </c>
      <c r="H9" s="15"/>
      <c r="I9" s="1"/>
      <c r="J9" s="15"/>
      <c r="K9" s="7">
        <f aca="true" t="shared" si="0" ref="K9:K20">G9*$I$22</f>
        <v>5740978.014100826</v>
      </c>
      <c r="L9" s="15"/>
      <c r="M9" s="7">
        <f>K9-E9</f>
        <v>3132860.430767493</v>
      </c>
      <c r="O9" s="23">
        <f aca="true" t="shared" si="1" ref="O9:O20">M9/G9</f>
        <v>0.40593566193751407</v>
      </c>
    </row>
    <row r="10" spans="1:15" ht="15">
      <c r="A10" s="16">
        <f aca="true" t="shared" si="2" ref="A10:A20">1+A9</f>
        <v>2</v>
      </c>
      <c r="B10" s="15"/>
      <c r="C10" s="15" t="s">
        <v>19</v>
      </c>
      <c r="D10" s="15"/>
      <c r="E10" s="7">
        <f aca="true" t="shared" si="3" ref="E10:E20">$E$22/12</f>
        <v>2608117.5833333335</v>
      </c>
      <c r="F10" s="15"/>
      <c r="G10" s="144">
        <v>7113305</v>
      </c>
      <c r="H10" s="15"/>
      <c r="I10" s="1"/>
      <c r="J10" s="15"/>
      <c r="K10" s="7">
        <f t="shared" si="0"/>
        <v>5291435.090236725</v>
      </c>
      <c r="L10" s="15"/>
      <c r="M10" s="7">
        <f aca="true" t="shared" si="4" ref="M10:M20">K10-E10</f>
        <v>2683317.506903392</v>
      </c>
      <c r="O10" s="23">
        <f t="shared" si="1"/>
        <v>0.37722514455705075</v>
      </c>
    </row>
    <row r="11" spans="1:15" ht="15">
      <c r="A11" s="16">
        <f t="shared" si="2"/>
        <v>3</v>
      </c>
      <c r="B11" s="15"/>
      <c r="C11" s="15" t="s">
        <v>20</v>
      </c>
      <c r="D11" s="15"/>
      <c r="E11" s="7">
        <f t="shared" si="3"/>
        <v>2608117.5833333335</v>
      </c>
      <c r="F11" s="15"/>
      <c r="G11" s="144">
        <v>5816969</v>
      </c>
      <c r="H11" s="15"/>
      <c r="I11" s="1"/>
      <c r="J11" s="15"/>
      <c r="K11" s="7">
        <f t="shared" si="0"/>
        <v>4327118.5314588975</v>
      </c>
      <c r="L11" s="15"/>
      <c r="M11" s="7">
        <f t="shared" si="4"/>
        <v>1719000.948125564</v>
      </c>
      <c r="O11" s="23">
        <f t="shared" si="1"/>
        <v>0.2955148889611693</v>
      </c>
    </row>
    <row r="12" spans="1:15" ht="15">
      <c r="A12" s="16">
        <f t="shared" si="2"/>
        <v>4</v>
      </c>
      <c r="B12" s="15"/>
      <c r="C12" s="15" t="s">
        <v>21</v>
      </c>
      <c r="D12" s="15"/>
      <c r="E12" s="7">
        <f t="shared" si="3"/>
        <v>2608117.5833333335</v>
      </c>
      <c r="F12" s="15"/>
      <c r="G12" s="144">
        <v>4232448</v>
      </c>
      <c r="H12" s="15"/>
      <c r="I12" s="1"/>
      <c r="J12" s="15"/>
      <c r="K12" s="7">
        <f t="shared" si="0"/>
        <v>3148427.3294625</v>
      </c>
      <c r="L12" s="15"/>
      <c r="M12" s="7">
        <f t="shared" si="4"/>
        <v>540309.7461291663</v>
      </c>
      <c r="O12" s="23">
        <f t="shared" si="1"/>
        <v>0.12765892129783196</v>
      </c>
    </row>
    <row r="13" spans="1:15" ht="15">
      <c r="A13" s="16">
        <f t="shared" si="2"/>
        <v>5</v>
      </c>
      <c r="B13" s="15"/>
      <c r="C13" s="15" t="s">
        <v>22</v>
      </c>
      <c r="D13" s="15"/>
      <c r="E13" s="7">
        <f t="shared" si="3"/>
        <v>2608117.5833333335</v>
      </c>
      <c r="F13" s="15"/>
      <c r="G13" s="144">
        <v>2374445</v>
      </c>
      <c r="H13" s="15"/>
      <c r="I13" s="1"/>
      <c r="J13" s="15"/>
      <c r="K13" s="7">
        <f t="shared" si="0"/>
        <v>1766298.7307358733</v>
      </c>
      <c r="L13" s="15"/>
      <c r="M13" s="7">
        <f t="shared" si="4"/>
        <v>-841818.8525974602</v>
      </c>
      <c r="O13" s="23">
        <f t="shared" si="1"/>
        <v>-0.35453289193788873</v>
      </c>
    </row>
    <row r="14" spans="1:15" ht="15">
      <c r="A14" s="16">
        <f t="shared" si="2"/>
        <v>6</v>
      </c>
      <c r="B14" s="15"/>
      <c r="C14" s="15" t="s">
        <v>23</v>
      </c>
      <c r="D14" s="15"/>
      <c r="E14" s="7">
        <f t="shared" si="3"/>
        <v>2608117.5833333335</v>
      </c>
      <c r="F14" s="15"/>
      <c r="G14" s="144">
        <v>1272582</v>
      </c>
      <c r="H14" s="15"/>
      <c r="I14" s="1"/>
      <c r="J14" s="15"/>
      <c r="K14" s="7">
        <f t="shared" si="0"/>
        <v>946646.4674302075</v>
      </c>
      <c r="L14" s="15"/>
      <c r="M14" s="7">
        <f t="shared" si="4"/>
        <v>-1661471.115903126</v>
      </c>
      <c r="O14" s="23">
        <f t="shared" si="1"/>
        <v>-1.3055906149097867</v>
      </c>
    </row>
    <row r="15" spans="1:15" ht="15">
      <c r="A15" s="16">
        <f t="shared" si="2"/>
        <v>7</v>
      </c>
      <c r="B15" s="15"/>
      <c r="C15" s="15" t="s">
        <v>24</v>
      </c>
      <c r="D15" s="15"/>
      <c r="E15" s="7">
        <f t="shared" si="3"/>
        <v>2608117.5833333335</v>
      </c>
      <c r="F15" s="15"/>
      <c r="G15" s="144">
        <v>817960</v>
      </c>
      <c r="H15" s="15"/>
      <c r="I15" s="1"/>
      <c r="J15" s="15"/>
      <c r="K15" s="7">
        <f t="shared" si="0"/>
        <v>608462.908087033</v>
      </c>
      <c r="L15" s="15"/>
      <c r="M15" s="7">
        <f t="shared" si="4"/>
        <v>-1999654.6752463006</v>
      </c>
      <c r="O15" s="23">
        <f t="shared" si="1"/>
        <v>-2.4446851621672216</v>
      </c>
    </row>
    <row r="16" spans="1:15" ht="15">
      <c r="A16" s="16">
        <f t="shared" si="2"/>
        <v>8</v>
      </c>
      <c r="B16" s="15"/>
      <c r="C16" s="15" t="s">
        <v>25</v>
      </c>
      <c r="D16" s="15"/>
      <c r="E16" s="7">
        <f>$E$22/12</f>
        <v>2608117.5833333335</v>
      </c>
      <c r="F16" s="15"/>
      <c r="G16" s="144">
        <v>1077271</v>
      </c>
      <c r="H16" s="15"/>
      <c r="I16" s="1"/>
      <c r="J16" s="15"/>
      <c r="K16" s="7">
        <f t="shared" si="0"/>
        <v>801358.801723588</v>
      </c>
      <c r="L16" s="15"/>
      <c r="M16" s="7">
        <f t="shared" si="4"/>
        <v>-1806758.7816097455</v>
      </c>
      <c r="O16" s="23">
        <f t="shared" si="1"/>
        <v>-1.6771627395611184</v>
      </c>
    </row>
    <row r="17" spans="1:15" ht="15">
      <c r="A17" s="16">
        <f t="shared" si="2"/>
        <v>9</v>
      </c>
      <c r="B17" s="15"/>
      <c r="C17" s="15" t="s">
        <v>26</v>
      </c>
      <c r="D17" s="15"/>
      <c r="E17" s="7">
        <f t="shared" si="3"/>
        <v>2608117.5833333335</v>
      </c>
      <c r="F17" s="15"/>
      <c r="G17" s="144">
        <v>929663</v>
      </c>
      <c r="H17" s="15"/>
      <c r="I17" s="1"/>
      <c r="J17" s="15"/>
      <c r="K17" s="7">
        <f t="shared" si="0"/>
        <v>691556.3750316828</v>
      </c>
      <c r="L17" s="15"/>
      <c r="M17" s="7">
        <f t="shared" si="4"/>
        <v>-1916561.2083016508</v>
      </c>
      <c r="O17" s="23">
        <f t="shared" si="1"/>
        <v>-2.0615655439677076</v>
      </c>
    </row>
    <row r="18" spans="1:15" ht="15">
      <c r="A18" s="16">
        <f t="shared" si="2"/>
        <v>10</v>
      </c>
      <c r="B18" s="15"/>
      <c r="C18" s="15" t="s">
        <v>27</v>
      </c>
      <c r="D18" s="15"/>
      <c r="E18" s="7">
        <f t="shared" si="3"/>
        <v>2608117.5833333335</v>
      </c>
      <c r="F18" s="15"/>
      <c r="G18" s="144">
        <v>1731685</v>
      </c>
      <c r="H18" s="15"/>
      <c r="I18" s="1"/>
      <c r="J18" s="15"/>
      <c r="K18" s="7">
        <f t="shared" si="0"/>
        <v>1288163.346607039</v>
      </c>
      <c r="L18" s="15"/>
      <c r="M18" s="7">
        <f t="shared" si="4"/>
        <v>-1319954.2367262945</v>
      </c>
      <c r="O18" s="23">
        <f t="shared" si="1"/>
        <v>-0.762236917641658</v>
      </c>
    </row>
    <row r="19" spans="1:15" ht="15">
      <c r="A19" s="16">
        <f t="shared" si="2"/>
        <v>11</v>
      </c>
      <c r="B19" s="15"/>
      <c r="C19" s="15" t="s">
        <v>170</v>
      </c>
      <c r="D19" s="15"/>
      <c r="E19" s="7">
        <f t="shared" si="3"/>
        <v>2608117.5833333335</v>
      </c>
      <c r="F19" s="15"/>
      <c r="G19" s="144">
        <v>3449783</v>
      </c>
      <c r="H19" s="15"/>
      <c r="I19" s="1"/>
      <c r="J19" s="15"/>
      <c r="K19" s="7">
        <f t="shared" si="0"/>
        <v>2566219.615200265</v>
      </c>
      <c r="L19" s="15"/>
      <c r="M19" s="7">
        <f t="shared" si="4"/>
        <v>-41897.96813306864</v>
      </c>
      <c r="O19" s="23">
        <f t="shared" si="1"/>
        <v>-0.012145102498640826</v>
      </c>
    </row>
    <row r="20" spans="1:15" ht="15">
      <c r="A20" s="16">
        <f t="shared" si="2"/>
        <v>12</v>
      </c>
      <c r="B20" s="15"/>
      <c r="C20" s="15" t="s">
        <v>17</v>
      </c>
      <c r="D20" s="15"/>
      <c r="E20" s="19">
        <f t="shared" si="3"/>
        <v>2608117.5833333335</v>
      </c>
      <c r="F20" s="15"/>
      <c r="G20" s="145">
        <v>5539541</v>
      </c>
      <c r="H20" s="15"/>
      <c r="I20" s="1"/>
      <c r="J20" s="15"/>
      <c r="K20" s="19">
        <f t="shared" si="0"/>
        <v>4120745.789925364</v>
      </c>
      <c r="L20" s="15"/>
      <c r="M20" s="19">
        <f t="shared" si="4"/>
        <v>1512628.2065920304</v>
      </c>
      <c r="O20" s="23">
        <f t="shared" si="1"/>
        <v>0.2730602059975782</v>
      </c>
    </row>
    <row r="21" spans="1:13" ht="15">
      <c r="A21" s="15"/>
      <c r="B21" s="15"/>
      <c r="C21" s="15"/>
      <c r="D21" s="15"/>
      <c r="E21" s="7"/>
      <c r="F21" s="15"/>
      <c r="G21" s="15"/>
      <c r="H21" s="15"/>
      <c r="I21" s="15"/>
      <c r="J21" s="15"/>
      <c r="K21" s="7"/>
      <c r="L21" s="15"/>
      <c r="M21" s="15"/>
    </row>
    <row r="22" spans="1:15" ht="15.75" thickBot="1">
      <c r="A22" s="16">
        <f>1+A20</f>
        <v>13</v>
      </c>
      <c r="B22" s="15"/>
      <c r="C22" s="15" t="s">
        <v>92</v>
      </c>
      <c r="D22" s="15"/>
      <c r="E22" s="20">
        <f>'Sch1, pg1'!K37</f>
        <v>31297411</v>
      </c>
      <c r="F22" s="15"/>
      <c r="G22" s="21">
        <f>SUM(G9:G20)</f>
        <v>42073280</v>
      </c>
      <c r="H22" s="15"/>
      <c r="I22" s="22">
        <f>E22/G22</f>
        <v>0.7438785614052434</v>
      </c>
      <c r="J22" s="15"/>
      <c r="K22" s="20">
        <f>SUM(K9:K20)</f>
        <v>31297411.000000004</v>
      </c>
      <c r="L22" s="15"/>
      <c r="M22" s="20">
        <f>SUM(M9:M21)</f>
        <v>0</v>
      </c>
      <c r="O22" s="23"/>
    </row>
    <row r="23" spans="1:13" ht="15.75" thickTop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ht="15">
      <c r="R24" s="152">
        <v>39114</v>
      </c>
    </row>
    <row r="25" ht="15">
      <c r="R25" s="152">
        <f>R24-30</f>
        <v>39084</v>
      </c>
    </row>
    <row r="28" spans="6:9" ht="15">
      <c r="F28" s="11"/>
      <c r="G28" s="11"/>
      <c r="H28" s="11"/>
      <c r="I28" s="11"/>
    </row>
    <row r="29" spans="5:9" ht="15">
      <c r="E29" s="149"/>
      <c r="F29" s="150"/>
      <c r="G29" s="151" t="s">
        <v>221</v>
      </c>
      <c r="H29" s="150"/>
      <c r="I29" s="150"/>
    </row>
    <row r="30" spans="6:9" ht="15">
      <c r="F30" s="11"/>
      <c r="G30" s="147"/>
      <c r="H30" s="11"/>
      <c r="I30" s="11"/>
    </row>
    <row r="31" spans="6:9" ht="15">
      <c r="F31" s="11"/>
      <c r="G31" s="147"/>
      <c r="H31" s="11"/>
      <c r="I31" s="11"/>
    </row>
    <row r="32" spans="6:9" ht="15">
      <c r="F32" s="11"/>
      <c r="G32" s="147"/>
      <c r="H32" s="11"/>
      <c r="I32" s="11"/>
    </row>
    <row r="33" spans="6:9" ht="15">
      <c r="F33" s="11"/>
      <c r="G33" s="147"/>
      <c r="H33" s="11"/>
      <c r="I33" s="11"/>
    </row>
    <row r="34" spans="6:9" ht="15">
      <c r="F34" s="11"/>
      <c r="G34" s="147"/>
      <c r="H34" s="11"/>
      <c r="I34" s="11"/>
    </row>
    <row r="35" spans="6:9" ht="15">
      <c r="F35" s="11"/>
      <c r="G35" s="147"/>
      <c r="H35" s="11"/>
      <c r="I35" s="11"/>
    </row>
    <row r="36" spans="6:9" ht="15">
      <c r="F36" s="11"/>
      <c r="G36" s="147"/>
      <c r="H36" s="11"/>
      <c r="I36" s="11"/>
    </row>
    <row r="37" spans="6:9" ht="15">
      <c r="F37" s="11"/>
      <c r="G37" s="147"/>
      <c r="H37" s="11"/>
      <c r="I37" s="11"/>
    </row>
    <row r="38" spans="6:9" ht="15">
      <c r="F38" s="11"/>
      <c r="G38" s="147"/>
      <c r="H38" s="11"/>
      <c r="I38" s="11"/>
    </row>
    <row r="39" spans="6:9" ht="15">
      <c r="F39" s="11"/>
      <c r="G39" s="147"/>
      <c r="H39" s="11"/>
      <c r="I39" s="11"/>
    </row>
    <row r="40" spans="6:9" ht="15">
      <c r="F40" s="11"/>
      <c r="G40" s="147"/>
      <c r="H40" s="11"/>
      <c r="I40" s="11"/>
    </row>
    <row r="41" spans="6:9" ht="15">
      <c r="F41" s="11"/>
      <c r="G41" s="56"/>
      <c r="H41" s="11"/>
      <c r="I41" s="11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I56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1" max="1" width="20.10546875" style="0" bestFit="1" customWidth="1"/>
    <col min="2" max="2" width="8.99609375" style="0" bestFit="1" customWidth="1"/>
    <col min="3" max="3" width="11.4453125" style="0" bestFit="1" customWidth="1"/>
    <col min="4" max="4" width="10.4453125" style="0" bestFit="1" customWidth="1"/>
    <col min="5" max="5" width="8.77734375" style="0" bestFit="1" customWidth="1"/>
    <col min="6" max="6" width="8.10546875" style="0" bestFit="1" customWidth="1"/>
    <col min="7" max="7" width="11.10546875" style="0" bestFit="1" customWidth="1"/>
    <col min="8" max="8" width="9.6640625" style="0" bestFit="1" customWidth="1"/>
    <col min="9" max="9" width="13.10546875" style="0" bestFit="1" customWidth="1"/>
  </cols>
  <sheetData>
    <row r="1" spans="1:9" ht="18.75" thickBot="1">
      <c r="A1" s="266" t="s">
        <v>179</v>
      </c>
      <c r="B1" s="251"/>
      <c r="C1" s="251"/>
      <c r="D1" s="251"/>
      <c r="E1" s="251"/>
      <c r="F1" s="251"/>
      <c r="G1" s="251"/>
      <c r="H1" s="251"/>
      <c r="I1" s="252"/>
    </row>
    <row r="2" spans="1:9" ht="15">
      <c r="A2" s="15"/>
      <c r="B2" s="15"/>
      <c r="C2" s="15"/>
      <c r="D2" s="15"/>
      <c r="E2" s="27"/>
      <c r="F2" s="5"/>
      <c r="G2" s="28"/>
      <c r="H2" s="5"/>
      <c r="I2" s="23"/>
    </row>
    <row r="3" spans="1:9" ht="15">
      <c r="A3" s="253" t="e">
        <f>'Sch1, pg 4'!#REF!</f>
        <v>#REF!</v>
      </c>
      <c r="B3" s="254"/>
      <c r="C3" s="254"/>
      <c r="D3" s="254"/>
      <c r="E3" s="254"/>
      <c r="F3" s="254"/>
      <c r="G3" s="254"/>
      <c r="H3" s="254"/>
      <c r="I3" s="267"/>
    </row>
    <row r="4" spans="1:9" ht="15">
      <c r="A4" s="34"/>
      <c r="B4" s="34"/>
      <c r="C4" s="34"/>
      <c r="D4" s="34"/>
      <c r="E4" s="35"/>
      <c r="F4" s="14"/>
      <c r="G4" s="36"/>
      <c r="H4" s="14"/>
      <c r="I4" s="37"/>
    </row>
    <row r="5" spans="1:9" ht="15">
      <c r="A5" s="34" t="s">
        <v>180</v>
      </c>
      <c r="B5" s="38" t="s">
        <v>181</v>
      </c>
      <c r="C5" s="39" t="s">
        <v>182</v>
      </c>
      <c r="D5" s="39" t="s">
        <v>183</v>
      </c>
      <c r="E5" s="40" t="s">
        <v>184</v>
      </c>
      <c r="F5" s="41" t="s">
        <v>185</v>
      </c>
      <c r="G5" s="42" t="s">
        <v>186</v>
      </c>
      <c r="H5" s="71" t="s">
        <v>195</v>
      </c>
      <c r="I5" s="37"/>
    </row>
    <row r="6" spans="1:9" ht="15">
      <c r="A6" s="34"/>
      <c r="B6" s="38"/>
      <c r="C6" s="39"/>
      <c r="D6" s="39"/>
      <c r="E6" s="40"/>
      <c r="F6" s="41"/>
      <c r="G6" s="36"/>
      <c r="H6" s="14"/>
      <c r="I6" s="37"/>
    </row>
    <row r="7" spans="1:9" ht="15">
      <c r="A7" s="43"/>
      <c r="B7" s="44"/>
      <c r="C7" s="73"/>
      <c r="D7" s="46"/>
      <c r="E7" s="73"/>
      <c r="F7" s="46"/>
      <c r="G7" s="74"/>
      <c r="H7" s="48">
        <f>+B7*G7</f>
        <v>0</v>
      </c>
      <c r="I7" s="37"/>
    </row>
    <row r="8" spans="1:9" ht="15">
      <c r="A8" s="43"/>
      <c r="B8" s="44"/>
      <c r="C8" s="73"/>
      <c r="D8" s="46"/>
      <c r="E8" s="73"/>
      <c r="F8" s="46"/>
      <c r="G8" s="74"/>
      <c r="H8" s="48">
        <f>+B8*G8</f>
        <v>0</v>
      </c>
      <c r="I8" s="37"/>
    </row>
    <row r="9" spans="1:9" ht="15.75" thickBot="1">
      <c r="A9" s="43"/>
      <c r="B9" s="44"/>
      <c r="C9" s="271"/>
      <c r="D9" s="272"/>
      <c r="E9" s="73"/>
      <c r="F9" s="46"/>
      <c r="G9" s="74"/>
      <c r="H9" s="48">
        <f>+B9*G9</f>
        <v>0</v>
      </c>
      <c r="I9" s="37"/>
    </row>
    <row r="10" spans="1:9" ht="15.75" thickBot="1">
      <c r="A10" s="49" t="s">
        <v>187</v>
      </c>
      <c r="B10" s="50">
        <f>SUM(B7:B8)+B19</f>
        <v>0</v>
      </c>
      <c r="C10" s="45"/>
      <c r="D10" s="46"/>
      <c r="E10" s="45"/>
      <c r="F10" s="45"/>
      <c r="G10" s="36"/>
      <c r="H10" s="51">
        <f>SUM(H7:H9)</f>
        <v>0</v>
      </c>
      <c r="I10" s="52" t="s">
        <v>188</v>
      </c>
    </row>
    <row r="11" spans="1:9" ht="15">
      <c r="A11" s="77" t="s">
        <v>204</v>
      </c>
      <c r="B11" s="78">
        <v>0</v>
      </c>
      <c r="C11" s="79"/>
      <c r="D11" s="80"/>
      <c r="E11" s="79"/>
      <c r="F11" s="79"/>
      <c r="G11" s="81"/>
      <c r="H11" s="82">
        <v>0</v>
      </c>
      <c r="I11" s="83"/>
    </row>
    <row r="12" spans="1:9" ht="15">
      <c r="A12" s="53"/>
      <c r="B12" s="54" t="s">
        <v>178</v>
      </c>
      <c r="C12" s="57"/>
      <c r="D12" s="58"/>
      <c r="E12" s="57"/>
      <c r="F12" s="57"/>
      <c r="G12" s="59"/>
      <c r="H12" s="55"/>
      <c r="I12" s="56"/>
    </row>
    <row r="13" spans="1:9" ht="15">
      <c r="A13" s="53" t="s">
        <v>189</v>
      </c>
      <c r="B13" s="60" t="e">
        <f>#REF!</f>
        <v>#REF!</v>
      </c>
      <c r="C13" s="57"/>
      <c r="D13" s="69" t="e">
        <f>D7-B13</f>
        <v>#REF!</v>
      </c>
      <c r="E13" s="57"/>
      <c r="F13" s="57" t="e">
        <f>IF(F7&gt;B13,"PUT","N/A")</f>
        <v>#REF!</v>
      </c>
      <c r="G13" s="59"/>
      <c r="H13" s="55" t="e">
        <f>IF(D13&lt;0,B7*D13,0)</f>
        <v>#REF!</v>
      </c>
      <c r="I13" s="56"/>
    </row>
    <row r="14" spans="1:9" ht="15">
      <c r="A14" s="53" t="s">
        <v>189</v>
      </c>
      <c r="B14" s="60" t="e">
        <f>#REF!</f>
        <v>#REF!</v>
      </c>
      <c r="C14" s="57"/>
      <c r="D14" s="69" t="e">
        <f>D8-B14</f>
        <v>#REF!</v>
      </c>
      <c r="E14" s="57"/>
      <c r="F14" s="57" t="e">
        <f>IF(F8&gt;B14,"PUT","N/A")</f>
        <v>#REF!</v>
      </c>
      <c r="G14" s="59"/>
      <c r="H14" s="55" t="e">
        <f>IF(D14&lt;0,B8*D14,0)</f>
        <v>#REF!</v>
      </c>
      <c r="I14" s="56"/>
    </row>
    <row r="15" spans="1:9" ht="15">
      <c r="A15" s="53" t="s">
        <v>189</v>
      </c>
      <c r="B15" s="60" t="e">
        <f>#REF!</f>
        <v>#REF!</v>
      </c>
      <c r="C15" s="57"/>
      <c r="D15" s="69" t="e">
        <f>D9-B15</f>
        <v>#REF!</v>
      </c>
      <c r="E15" s="57"/>
      <c r="F15" s="57" t="e">
        <f>IF(F9&gt;B15,"PUT","N/A")</f>
        <v>#REF!</v>
      </c>
      <c r="G15" s="59"/>
      <c r="H15" s="55" t="e">
        <f>IF(D15&lt;0,B9*D15,0)</f>
        <v>#REF!</v>
      </c>
      <c r="I15" s="56"/>
    </row>
    <row r="16" spans="1:9" ht="15">
      <c r="A16" s="29" t="s">
        <v>190</v>
      </c>
      <c r="B16" s="63" t="e">
        <f>#REF!</f>
        <v>#REF!</v>
      </c>
      <c r="C16" s="64"/>
      <c r="D16" s="70" t="e">
        <f>D19-B16</f>
        <v>#REF!</v>
      </c>
      <c r="E16" s="64"/>
      <c r="F16" s="64"/>
      <c r="G16" s="66"/>
      <c r="H16" s="67" t="e">
        <f>+B19*D16</f>
        <v>#REF!</v>
      </c>
      <c r="I16" s="56"/>
    </row>
    <row r="17" spans="1:9" ht="15.75" thickBot="1">
      <c r="A17" s="53"/>
      <c r="B17" s="60"/>
      <c r="C17" s="57"/>
      <c r="D17" s="58"/>
      <c r="E17" s="57"/>
      <c r="F17" s="57"/>
      <c r="G17" s="59"/>
      <c r="H17" s="55"/>
      <c r="I17" s="56"/>
    </row>
    <row r="18" spans="1:9" ht="15.75" thickBot="1">
      <c r="A18" s="53"/>
      <c r="B18" s="54"/>
      <c r="C18" s="57"/>
      <c r="D18" s="58"/>
      <c r="E18" s="57"/>
      <c r="F18" s="57"/>
      <c r="G18" s="59"/>
      <c r="H18" s="51" t="e">
        <f>SUM(H13:H17)</f>
        <v>#REF!</v>
      </c>
      <c r="I18" s="52" t="s">
        <v>191</v>
      </c>
    </row>
    <row r="19" spans="1:9" ht="15">
      <c r="A19" s="30" t="s">
        <v>192</v>
      </c>
      <c r="B19" s="31"/>
      <c r="C19" s="32"/>
      <c r="D19" s="68"/>
      <c r="F19" s="45"/>
      <c r="G19" s="36"/>
      <c r="H19" s="14"/>
      <c r="I19" s="14"/>
    </row>
    <row r="20" spans="1:9" ht="15">
      <c r="A20" s="43"/>
      <c r="B20" s="44"/>
      <c r="C20" s="45"/>
      <c r="D20" s="45"/>
      <c r="E20" s="45"/>
      <c r="F20" s="45"/>
      <c r="G20" s="36"/>
      <c r="H20" s="14"/>
      <c r="I20" s="14"/>
    </row>
    <row r="21" spans="1:9" ht="15">
      <c r="A21" s="43"/>
      <c r="B21" s="44"/>
      <c r="C21" s="45"/>
      <c r="D21" s="45"/>
      <c r="E21" s="45"/>
      <c r="F21" s="45"/>
      <c r="G21" s="36"/>
      <c r="H21" s="14"/>
      <c r="I21" s="37"/>
    </row>
    <row r="22" spans="1:9" ht="15">
      <c r="A22" s="268" t="e">
        <f>'Sch1, pg 4'!#REF!</f>
        <v>#REF!</v>
      </c>
      <c r="B22" s="269"/>
      <c r="C22" s="269"/>
      <c r="D22" s="269"/>
      <c r="E22" s="269"/>
      <c r="F22" s="269"/>
      <c r="G22" s="269"/>
      <c r="H22" s="269"/>
      <c r="I22" s="270"/>
    </row>
    <row r="23" spans="1:9" ht="15">
      <c r="A23" s="34"/>
      <c r="B23" s="34"/>
      <c r="C23" s="34"/>
      <c r="D23" s="34"/>
      <c r="E23" s="35"/>
      <c r="F23" s="14"/>
      <c r="G23" s="36"/>
      <c r="H23" s="14"/>
      <c r="I23" s="37"/>
    </row>
    <row r="24" spans="1:9" ht="15">
      <c r="A24" s="34" t="s">
        <v>180</v>
      </c>
      <c r="B24" s="38" t="s">
        <v>181</v>
      </c>
      <c r="C24" s="39" t="s">
        <v>182</v>
      </c>
      <c r="D24" s="39" t="s">
        <v>183</v>
      </c>
      <c r="E24" s="40" t="s">
        <v>184</v>
      </c>
      <c r="F24" s="41" t="s">
        <v>185</v>
      </c>
      <c r="G24" s="42" t="s">
        <v>186</v>
      </c>
      <c r="H24" s="71" t="s">
        <v>195</v>
      </c>
      <c r="I24" s="37"/>
    </row>
    <row r="25" spans="1:9" ht="15">
      <c r="A25" s="34"/>
      <c r="B25" s="38"/>
      <c r="C25" s="39"/>
      <c r="D25" s="39"/>
      <c r="E25" s="40"/>
      <c r="F25" s="41"/>
      <c r="G25" s="36"/>
      <c r="H25" s="14"/>
      <c r="I25" s="37"/>
    </row>
    <row r="26" spans="1:9" ht="15">
      <c r="A26" s="43"/>
      <c r="B26" s="44"/>
      <c r="C26" s="73"/>
      <c r="D26" s="46"/>
      <c r="E26" s="73"/>
      <c r="F26" s="46"/>
      <c r="G26" s="74"/>
      <c r="H26" s="48">
        <f>+B26*G26</f>
        <v>0</v>
      </c>
      <c r="I26" s="37"/>
    </row>
    <row r="27" spans="1:9" ht="15.75" thickBot="1">
      <c r="A27" s="43"/>
      <c r="B27" s="44"/>
      <c r="C27" s="73"/>
      <c r="D27" s="46"/>
      <c r="E27" s="73"/>
      <c r="F27" s="46"/>
      <c r="G27" s="74"/>
      <c r="H27" s="48">
        <f>+B27*G27</f>
        <v>0</v>
      </c>
      <c r="I27" s="37"/>
    </row>
    <row r="28" spans="1:9" ht="15.75" thickBot="1">
      <c r="A28" s="49" t="s">
        <v>187</v>
      </c>
      <c r="B28" s="50">
        <f>SUM(B26:B27)+B37</f>
        <v>0</v>
      </c>
      <c r="C28" s="45"/>
      <c r="D28" s="46"/>
      <c r="E28" s="45"/>
      <c r="F28" s="45"/>
      <c r="G28" s="36"/>
      <c r="H28" s="51">
        <f>SUM(H26:H27)</f>
        <v>0</v>
      </c>
      <c r="I28" s="52" t="s">
        <v>188</v>
      </c>
    </row>
    <row r="29" spans="1:9" ht="15">
      <c r="A29" s="77" t="s">
        <v>204</v>
      </c>
      <c r="B29" s="78">
        <v>0</v>
      </c>
      <c r="C29" s="79"/>
      <c r="D29" s="80"/>
      <c r="E29" s="79"/>
      <c r="F29" s="79"/>
      <c r="G29" s="81"/>
      <c r="H29" s="82">
        <v>0</v>
      </c>
      <c r="I29" s="83"/>
    </row>
    <row r="30" spans="1:9" ht="15">
      <c r="A30" s="53"/>
      <c r="B30" s="54" t="s">
        <v>178</v>
      </c>
      <c r="C30" s="45"/>
      <c r="D30" s="46"/>
      <c r="E30" s="45"/>
      <c r="F30" s="45"/>
      <c r="G30" s="36"/>
      <c r="H30" s="55"/>
      <c r="I30" s="56"/>
    </row>
    <row r="31" spans="1:9" ht="15">
      <c r="A31" s="53" t="s">
        <v>189</v>
      </c>
      <c r="B31" s="60" t="e">
        <f>#REF!</f>
        <v>#REF!</v>
      </c>
      <c r="C31" s="57"/>
      <c r="D31" s="58" t="e">
        <f>D26-B31</f>
        <v>#REF!</v>
      </c>
      <c r="E31" s="57"/>
      <c r="F31" s="57" t="e">
        <f>IF(F26&gt;B31,"PUT","N/A")</f>
        <v>#REF!</v>
      </c>
      <c r="G31" s="59"/>
      <c r="H31" s="55" t="e">
        <f>IF(D31&lt;0,B26*D31,0)</f>
        <v>#REF!</v>
      </c>
      <c r="I31" s="56"/>
    </row>
    <row r="32" spans="1:9" ht="15">
      <c r="A32" s="53" t="s">
        <v>189</v>
      </c>
      <c r="B32" s="60" t="e">
        <f>#REF!</f>
        <v>#REF!</v>
      </c>
      <c r="C32" s="57"/>
      <c r="D32" s="58" t="e">
        <f>D27-B32</f>
        <v>#REF!</v>
      </c>
      <c r="E32" s="57"/>
      <c r="F32" s="57" t="e">
        <f>IF(F27&gt;B32,"PUT","N/A")</f>
        <v>#REF!</v>
      </c>
      <c r="G32" s="59"/>
      <c r="H32" s="55" t="e">
        <f>IF(D32&lt;0,B27*D32,0)</f>
        <v>#REF!</v>
      </c>
      <c r="I32" s="56"/>
    </row>
    <row r="33" spans="1:9" ht="15">
      <c r="A33" s="29" t="s">
        <v>190</v>
      </c>
      <c r="B33" s="63" t="e">
        <f>#REF!</f>
        <v>#REF!</v>
      </c>
      <c r="C33" s="64"/>
      <c r="D33" s="65" t="e">
        <f>D37-B33</f>
        <v>#REF!</v>
      </c>
      <c r="E33" s="64"/>
      <c r="F33" s="64"/>
      <c r="G33" s="66"/>
      <c r="H33" s="67" t="e">
        <f>B37*D33</f>
        <v>#REF!</v>
      </c>
      <c r="I33" s="56"/>
    </row>
    <row r="34" spans="1:9" ht="15.75" thickBot="1">
      <c r="A34" s="53"/>
      <c r="B34" s="60"/>
      <c r="C34" s="57"/>
      <c r="D34" s="58"/>
      <c r="E34" s="57"/>
      <c r="F34" s="57"/>
      <c r="G34" s="59"/>
      <c r="H34" s="55"/>
      <c r="I34" s="56"/>
    </row>
    <row r="35" spans="1:9" ht="15.75" thickBot="1">
      <c r="A35" s="53"/>
      <c r="B35" s="60"/>
      <c r="C35" s="57"/>
      <c r="D35" s="58"/>
      <c r="E35" s="57"/>
      <c r="F35" s="57"/>
      <c r="G35" s="59"/>
      <c r="H35" s="51" t="e">
        <f>SUM(H31:H34)</f>
        <v>#REF!</v>
      </c>
      <c r="I35" s="52" t="s">
        <v>191</v>
      </c>
    </row>
    <row r="36" spans="1:9" ht="15">
      <c r="A36" s="43"/>
      <c r="B36" s="44"/>
      <c r="C36" s="45"/>
      <c r="D36" s="45"/>
      <c r="E36" s="45"/>
      <c r="F36" s="45"/>
      <c r="G36" s="47"/>
      <c r="H36" s="55"/>
      <c r="I36" s="56"/>
    </row>
    <row r="37" spans="1:9" ht="15">
      <c r="A37" s="30" t="s">
        <v>192</v>
      </c>
      <c r="B37" s="31"/>
      <c r="C37" s="32"/>
      <c r="D37" s="33"/>
      <c r="E37" s="45"/>
      <c r="F37" s="45"/>
      <c r="G37" s="36"/>
      <c r="H37" s="14"/>
      <c r="I37" s="61"/>
    </row>
    <row r="38" spans="1:9" ht="15">
      <c r="A38" s="43"/>
      <c r="B38" s="44"/>
      <c r="C38" s="45"/>
      <c r="D38" s="45"/>
      <c r="E38" s="45"/>
      <c r="F38" s="45"/>
      <c r="G38" s="36"/>
      <c r="H38" s="14"/>
      <c r="I38" s="61"/>
    </row>
    <row r="39" spans="1:9" ht="15.75">
      <c r="A39" s="43"/>
      <c r="B39" s="44"/>
      <c r="C39" s="45"/>
      <c r="D39" s="45"/>
      <c r="E39" s="45"/>
      <c r="F39" s="45"/>
      <c r="G39" s="36"/>
      <c r="H39" s="14"/>
      <c r="I39" s="62"/>
    </row>
    <row r="40" spans="1:9" ht="15">
      <c r="A40" s="268" t="str">
        <f>'Sch1, pg 4'!A5</f>
        <v>July 2008</v>
      </c>
      <c r="B40" s="269"/>
      <c r="C40" s="269"/>
      <c r="D40" s="269"/>
      <c r="E40" s="269"/>
      <c r="F40" s="269"/>
      <c r="G40" s="269"/>
      <c r="H40" s="269"/>
      <c r="I40" s="270"/>
    </row>
    <row r="41" spans="1:9" ht="15">
      <c r="A41" s="34"/>
      <c r="B41" s="34"/>
      <c r="C41" s="34"/>
      <c r="D41" s="34"/>
      <c r="E41" s="35"/>
      <c r="F41" s="14"/>
      <c r="G41" s="36"/>
      <c r="H41" s="14"/>
      <c r="I41" s="37"/>
    </row>
    <row r="42" spans="1:9" ht="15">
      <c r="A42" s="34" t="s">
        <v>180</v>
      </c>
      <c r="B42" s="38" t="s">
        <v>181</v>
      </c>
      <c r="C42" s="39" t="s">
        <v>182</v>
      </c>
      <c r="D42" s="39" t="s">
        <v>183</v>
      </c>
      <c r="E42" s="40" t="s">
        <v>184</v>
      </c>
      <c r="F42" s="41" t="s">
        <v>185</v>
      </c>
      <c r="G42" s="42" t="s">
        <v>186</v>
      </c>
      <c r="H42" s="71" t="s">
        <v>195</v>
      </c>
      <c r="I42" s="37"/>
    </row>
    <row r="43" spans="1:9" ht="15">
      <c r="A43" s="34"/>
      <c r="B43" s="38"/>
      <c r="C43" s="39"/>
      <c r="D43" s="39"/>
      <c r="E43" s="40"/>
      <c r="F43" s="41"/>
      <c r="G43" s="36"/>
      <c r="H43" s="14"/>
      <c r="I43" s="37"/>
    </row>
    <row r="44" spans="1:9" ht="15">
      <c r="A44" s="43"/>
      <c r="B44" s="44"/>
      <c r="C44" s="73"/>
      <c r="D44" s="46"/>
      <c r="E44" s="73"/>
      <c r="F44" s="46"/>
      <c r="G44" s="74"/>
      <c r="H44" s="48">
        <f>+B44*G44</f>
        <v>0</v>
      </c>
      <c r="I44" s="37"/>
    </row>
    <row r="45" spans="1:9" ht="15.75" thickBot="1">
      <c r="A45" s="43"/>
      <c r="B45" s="44"/>
      <c r="C45" s="73"/>
      <c r="D45" s="46"/>
      <c r="E45" s="73"/>
      <c r="F45" s="46"/>
      <c r="G45" s="74"/>
      <c r="H45" s="48">
        <f>+B45*G45</f>
        <v>0</v>
      </c>
      <c r="I45" s="37"/>
    </row>
    <row r="46" spans="1:9" ht="15.75" thickBot="1">
      <c r="A46" s="49" t="s">
        <v>187</v>
      </c>
      <c r="B46" s="50">
        <f>SUM(B44:B45)+B55</f>
        <v>0</v>
      </c>
      <c r="C46" s="45"/>
      <c r="D46" s="46"/>
      <c r="E46" s="45"/>
      <c r="F46" s="45"/>
      <c r="G46" s="36"/>
      <c r="H46" s="51">
        <f>SUM(H44:H45)</f>
        <v>0</v>
      </c>
      <c r="I46" s="52" t="s">
        <v>188</v>
      </c>
    </row>
    <row r="47" spans="1:9" ht="15">
      <c r="A47" s="77" t="s">
        <v>204</v>
      </c>
      <c r="B47" s="78">
        <v>0</v>
      </c>
      <c r="C47" s="79"/>
      <c r="D47" s="80"/>
      <c r="E47" s="79"/>
      <c r="F47" s="79"/>
      <c r="G47" s="81"/>
      <c r="H47" s="82">
        <v>0</v>
      </c>
      <c r="I47" s="83"/>
    </row>
    <row r="48" spans="1:9" ht="15">
      <c r="A48" s="53"/>
      <c r="B48" s="54" t="s">
        <v>178</v>
      </c>
      <c r="C48" s="45"/>
      <c r="D48" s="46"/>
      <c r="E48" s="45"/>
      <c r="F48" s="45"/>
      <c r="G48" s="36"/>
      <c r="H48" s="55"/>
      <c r="I48" s="56"/>
    </row>
    <row r="49" spans="1:9" ht="15">
      <c r="A49" s="53" t="s">
        <v>189</v>
      </c>
      <c r="B49" s="60" t="e">
        <f>#REF!</f>
        <v>#REF!</v>
      </c>
      <c r="C49" s="57"/>
      <c r="D49" s="58" t="e">
        <f>D44-B49</f>
        <v>#REF!</v>
      </c>
      <c r="E49" s="57"/>
      <c r="F49" s="57" t="e">
        <f>IF(F44&gt;B49,"PUT","N/A")</f>
        <v>#REF!</v>
      </c>
      <c r="G49" s="59"/>
      <c r="H49" s="55" t="e">
        <f>IF(D49&lt;0,B44*D49,0)</f>
        <v>#REF!</v>
      </c>
      <c r="I49" s="56"/>
    </row>
    <row r="50" spans="1:9" ht="15">
      <c r="A50" s="53" t="s">
        <v>189</v>
      </c>
      <c r="B50" s="60" t="e">
        <f>#REF!</f>
        <v>#REF!</v>
      </c>
      <c r="C50" s="57"/>
      <c r="D50" s="58" t="e">
        <f>D45-B50</f>
        <v>#REF!</v>
      </c>
      <c r="E50" s="57"/>
      <c r="F50" s="57" t="e">
        <f>IF(F45&gt;B50,"PUT","N/A")</f>
        <v>#REF!</v>
      </c>
      <c r="G50" s="59"/>
      <c r="H50" s="55" t="e">
        <f>IF(D50&lt;0,B45*D50,0)</f>
        <v>#REF!</v>
      </c>
      <c r="I50" s="56"/>
    </row>
    <row r="51" spans="1:9" ht="15">
      <c r="A51" s="29" t="s">
        <v>190</v>
      </c>
      <c r="B51" s="63" t="e">
        <f>#REF!</f>
        <v>#REF!</v>
      </c>
      <c r="C51" s="64"/>
      <c r="D51" s="65" t="e">
        <f>D55-B51</f>
        <v>#REF!</v>
      </c>
      <c r="E51" s="64"/>
      <c r="F51" s="64"/>
      <c r="G51" s="66"/>
      <c r="H51" s="67" t="e">
        <f>B55*D51</f>
        <v>#REF!</v>
      </c>
      <c r="I51" s="56"/>
    </row>
    <row r="52" spans="1:9" ht="15.75" thickBot="1">
      <c r="A52" s="53"/>
      <c r="B52" s="60"/>
      <c r="C52" s="57"/>
      <c r="D52" s="58"/>
      <c r="E52" s="57"/>
      <c r="F52" s="57"/>
      <c r="G52" s="59"/>
      <c r="H52" s="55"/>
      <c r="I52" s="56"/>
    </row>
    <row r="53" spans="1:9" ht="15.75" thickBot="1">
      <c r="A53" s="53"/>
      <c r="B53" s="60"/>
      <c r="C53" s="57"/>
      <c r="D53" s="58"/>
      <c r="E53" s="57"/>
      <c r="F53" s="57"/>
      <c r="G53" s="59"/>
      <c r="H53" s="51" t="e">
        <f>SUM(H49:H52)</f>
        <v>#REF!</v>
      </c>
      <c r="I53" s="52" t="s">
        <v>191</v>
      </c>
    </row>
    <row r="54" spans="1:9" ht="15">
      <c r="A54" s="43"/>
      <c r="B54" s="44"/>
      <c r="C54" s="45"/>
      <c r="D54" s="45"/>
      <c r="E54" s="45"/>
      <c r="F54" s="45"/>
      <c r="G54" s="47"/>
      <c r="H54" s="55"/>
      <c r="I54" s="56"/>
    </row>
    <row r="55" spans="1:9" ht="15">
      <c r="A55" s="30" t="s">
        <v>192</v>
      </c>
      <c r="B55" s="31"/>
      <c r="C55" s="32"/>
      <c r="D55" s="33"/>
      <c r="E55" s="45"/>
      <c r="F55" s="45"/>
      <c r="G55" s="36"/>
      <c r="H55" s="14"/>
      <c r="I55" s="61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</sheetData>
  <mergeCells count="5">
    <mergeCell ref="A1:I1"/>
    <mergeCell ref="A3:I3"/>
    <mergeCell ref="A22:I22"/>
    <mergeCell ref="A40:I40"/>
    <mergeCell ref="C9:D9"/>
  </mergeCells>
  <conditionalFormatting sqref="F35 F53">
    <cfRule type="cellIs" priority="1" dxfId="0" operator="greaterThan" stopIfTrue="1">
      <formula>$B$300</formula>
    </cfRule>
  </conditionalFormatting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DP&amp;L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REG. ACTIVITIES</dc:creator>
  <cp:keywords/>
  <dc:description/>
  <cp:lastModifiedBy>cjcampbell</cp:lastModifiedBy>
  <cp:lastPrinted>2008-06-16T15:40:44Z</cp:lastPrinted>
  <dcterms:created xsi:type="dcterms:W3CDTF">1997-07-11T13:48:23Z</dcterms:created>
  <dcterms:modified xsi:type="dcterms:W3CDTF">2008-06-16T15:42:01Z</dcterms:modified>
  <cp:category/>
  <cp:version/>
  <cp:contentType/>
  <cp:contentStatus/>
</cp:coreProperties>
</file>