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480" yWindow="276" windowWidth="11352" windowHeight="9036" tabRatio="713" firstSheet="2" activeTab="2"/>
  </bookViews>
  <sheets>
    <sheet name="Activity 9.30.17" sheetId="1" state="hidden" r:id="rId1"/>
    <sheet name="Prior Quarter Rates" sheetId="7" state="hidden" r:id="rId2"/>
    <sheet name="Summary" sheetId="2" r:id="rId3"/>
    <sheet name="AA Cal" sheetId="5" r:id="rId4"/>
    <sheet name="RA Cal" sheetId="4" r:id="rId5"/>
    <sheet name="OSSCR Calc" sheetId="9" r:id="rId6"/>
  </sheets>
  <externalReferences>
    <externalReference r:id="rId9"/>
  </externalReferences>
  <definedNames>
    <definedName name="_xlnm.Print_Area" localSheetId="0">'Activity 9.30.17'!$A$1:$G$33</definedName>
    <definedName name="_xlnm.Print_Area" localSheetId="5">'OSSCR Calc'!$A$1:$G$48</definedName>
  </definedNames>
  <calcPr calcId="152511"/>
</workbook>
</file>

<file path=xl/comments1.xml><?xml version="1.0" encoding="utf-8"?>
<comments xmlns="http://schemas.openxmlformats.org/spreadsheetml/2006/main">
  <authors>
    <author>Melissa J Bell</author>
    <author>Melissa Bell</author>
  </authors>
  <commentList>
    <comment ref="G3" authorId="0">
      <text>
        <r>
          <rPr>
            <b/>
            <sz val="8"/>
            <rFont val="Tahoma"/>
            <family val="2"/>
          </rPr>
          <t>Melissa J Bell:</t>
        </r>
        <r>
          <rPr>
            <sz val="8"/>
            <rFont val="Tahoma"/>
            <family val="2"/>
          </rPr>
          <t xml:space="preserve">
Page 7 unaudited FS - 
Total Gas Requirements less Unbilled.  Add the following from Page 91 unaudited, Residential Choice plus Bldrs Choice plus Commercial Choice plus Industrial Choice.
</t>
        </r>
        <r>
          <rPr>
            <b/>
            <sz val="8"/>
            <rFont val="Tahoma"/>
            <family val="2"/>
          </rPr>
          <t>Beginning October 2014 filing - volumes are from the CSRR quarterly reconciliation.</t>
        </r>
      </text>
    </comment>
    <comment ref="A17" authorId="1">
      <text>
        <r>
          <rPr>
            <b/>
            <sz val="9"/>
            <rFont val="Tahoma"/>
            <family val="2"/>
          </rPr>
          <t>Melissa Bell:</t>
        </r>
        <r>
          <rPr>
            <sz val="9"/>
            <rFont val="Tahoma"/>
            <family val="2"/>
          </rPr>
          <t xml:space="preserve">
GL account prior to PS Conversion (April 2014):  254-3415-15265</t>
        </r>
      </text>
    </comment>
  </commentList>
</comments>
</file>

<file path=xl/sharedStrings.xml><?xml version="1.0" encoding="utf-8"?>
<sst xmlns="http://schemas.openxmlformats.org/spreadsheetml/2006/main" count="223" uniqueCount="103">
  <si>
    <t>Columbia Gas of Ohio, Inc.</t>
  </si>
  <si>
    <t>Account</t>
  </si>
  <si>
    <t>No.</t>
  </si>
  <si>
    <t>Description</t>
  </si>
  <si>
    <t>Unrecovered Gas Costs</t>
  </si>
  <si>
    <t>Total</t>
  </si>
  <si>
    <t>Rate Refunds Suspended - Principal</t>
  </si>
  <si>
    <t>Gas Due to Line Breaks</t>
  </si>
  <si>
    <t>Standby Sales Service Charges</t>
  </si>
  <si>
    <t>End User Balancing</t>
  </si>
  <si>
    <t>Sheet 2</t>
  </si>
  <si>
    <t>Computation of CSRR Adjustment</t>
  </si>
  <si>
    <t>COLUMBIA GAS OF OHIO, INC.</t>
  </si>
  <si>
    <t>PARTICULARS</t>
  </si>
  <si>
    <t>Unit</t>
  </si>
  <si>
    <t xml:space="preserve"> Amount </t>
  </si>
  <si>
    <t>$/Mcf</t>
  </si>
  <si>
    <t>Supplier Refund &amp; Reconciliation Adjustment (RA)</t>
  </si>
  <si>
    <t>Actual Adjustment (AA)</t>
  </si>
  <si>
    <t>to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</si>
  <si>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</si>
  <si>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</si>
  <si>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</si>
  <si>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</si>
  <si>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</si>
  <si>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</si>
  <si>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</si>
  <si>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</si>
  <si>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</si>
  <si>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</si>
  <si>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CHOICE/SSO RECONCILATION RIDER</t>
  </si>
  <si>
    <t>Off-System Sales/Capacity Release Shared Revenue</t>
  </si>
  <si>
    <t>SUMMARY OF CHOICE/SSO RIDER</t>
  </si>
  <si>
    <t>Customer Education Cost Recovery Allowance</t>
  </si>
  <si>
    <t>OFF-SYSTEM SALES CAPACITY RELEASE REVENUE SHARING CALCULATION</t>
  </si>
  <si>
    <t>By: Larry W. Martin</t>
  </si>
  <si>
    <t>Title: Director Regulatory Affairs</t>
  </si>
  <si>
    <t>Total Off-System Sales/Capacity Release Adjustment</t>
  </si>
  <si>
    <t xml:space="preserve">Computation of Actual Cost Adjustment </t>
  </si>
  <si>
    <t xml:space="preserve">Computation of Supplier Refund &amp; Reconciliation Adjustment </t>
  </si>
  <si>
    <t>Schedule A</t>
  </si>
  <si>
    <t>Schedule B</t>
  </si>
  <si>
    <t>Schedule C</t>
  </si>
  <si>
    <t>TME</t>
  </si>
  <si>
    <t>Activity</t>
  </si>
  <si>
    <t>OSS/CR CSRR</t>
  </si>
  <si>
    <t>Interest Factor</t>
  </si>
  <si>
    <t>Total, including Interest</t>
  </si>
  <si>
    <t>Volumes</t>
  </si>
  <si>
    <t>Remaining RA Balance</t>
  </si>
  <si>
    <t>Remaining OSS/CR Balance</t>
  </si>
  <si>
    <t>Balance Adjustment - BA</t>
  </si>
  <si>
    <t xml:space="preserve">Remaining Balance - Actual Cost Adjustment </t>
  </si>
  <si>
    <t>Balance Adjustment</t>
  </si>
  <si>
    <t>Link to appropriate cells on Summary Tab</t>
  </si>
  <si>
    <t>Take previous filing and copy Current Quarter,</t>
  </si>
  <si>
    <t>Previous Quarter, and Second Previous Quarter</t>
  </si>
  <si>
    <t>rates and paste into Previous Quarter, Second Previous Quarter</t>
  </si>
  <si>
    <t>and Third Previous Quarter</t>
  </si>
  <si>
    <t xml:space="preserve">OSS/CR Sharing </t>
  </si>
  <si>
    <t>CHOICE/SCO RECONCILATION RIDER</t>
  </si>
  <si>
    <t>$</t>
  </si>
  <si>
    <t>Current Quarter OSS/CR Cost Adjustment ($/Mcf)</t>
  </si>
  <si>
    <t>Current Quarter RA Cost Adjustment ($/Mcf)</t>
  </si>
  <si>
    <t>Current Quarter Actual Cost Adjustment ($/Mcf)</t>
  </si>
  <si>
    <t>(a)</t>
  </si>
  <si>
    <t>OSS/CR Detail:</t>
  </si>
  <si>
    <t>Month</t>
  </si>
  <si>
    <t>Customer Share</t>
  </si>
  <si>
    <t>Columbia Share</t>
  </si>
  <si>
    <t>Current YTD</t>
  </si>
  <si>
    <t>Stipulation Period to Date</t>
  </si>
  <si>
    <t>(a) OSS Shared revenues shown as a credit in order to reflect as a reduction to CSRR.</t>
  </si>
  <si>
    <t>Logo Fees</t>
  </si>
  <si>
    <t>Rate Refunds - TCO Modernization Principal</t>
  </si>
  <si>
    <t>CHOICE/SCO Rider Effective Date:</t>
  </si>
  <si>
    <t>IN CASE NO. 12-2637-GA-EXM</t>
  </si>
  <si>
    <t>THIS QUARTERLY REPORT FILED PURSUANT TO COMMISSION ORDER ISSUED JANUARY 9, 2013</t>
  </si>
  <si>
    <t>19100100</t>
  </si>
  <si>
    <t>24220300-N013</t>
  </si>
  <si>
    <t>25407150-N032</t>
  </si>
  <si>
    <t>25402600</t>
  </si>
  <si>
    <t>25407150-N015</t>
  </si>
  <si>
    <t>25407150-N022</t>
  </si>
  <si>
    <t>24220300-N019</t>
  </si>
  <si>
    <t>24220300-GP17</t>
  </si>
  <si>
    <t>24220300</t>
  </si>
  <si>
    <t>25401450-YXXXX, 25405450-YXXXX/2540220-NS04</t>
  </si>
  <si>
    <t>25401450</t>
  </si>
  <si>
    <t>25402700 - SCO Supplier Deposits</t>
  </si>
  <si>
    <t>SCO Supplier Deposits</t>
  </si>
  <si>
    <t>25402700</t>
  </si>
  <si>
    <t>ties to rec</t>
  </si>
  <si>
    <t>includes RA and OSS/CR Remaining Balance.  Ties to rec.</t>
  </si>
  <si>
    <t>Unrecovered Gas Costs - Actual Cost Adjustment</t>
  </si>
  <si>
    <t>25407150-N031</t>
  </si>
  <si>
    <t>Gas Transportation Service Supplemental Charges</t>
  </si>
  <si>
    <t>Effective January 2, 2018</t>
  </si>
  <si>
    <t>Total CHOICE/Sales Throughput TME September 30, 2017 (Mcf)</t>
  </si>
  <si>
    <t xml:space="preserve"> for Three Months Ended September 30, 2017</t>
  </si>
  <si>
    <t>Apr-17 through Sep-17</t>
  </si>
  <si>
    <t>Apr-13 through Sep-17</t>
  </si>
  <si>
    <t>Date Filed: November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</si>
</sst>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&quot;Total CHOICE/Sales Throughput TME&quot;\ mmmm\ dd\,yyyy"/>
    <numFmt numFmtId="167" formatCode="&quot;CSRR Adjustment Detail @&quot;\ mmmm\ dd\,\ yyyy"/>
    <numFmt numFmtId="168" formatCode="&quot;Bal.&quot;\ mm/dd/yyyy"/>
    <numFmt numFmtId="169" formatCode="_(&quot;$&quot;* #,##0_);_(&quot;$&quot;* \(#,##0\);_(&quot;$&quot;* &quot;-&quot;??_);_(@_)"/>
    <numFmt numFmtId="170" formatCode="_(&quot;$&quot;* #,##0.0000_);_(&quot;$&quot;* \(#,##0.0000\);_(&quot;$&quot;* &quot;-&quot;??_);_(@_)"/>
  </numFmts>
  <fonts count="2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rgb="FF0000FF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rgb="FF3333FF"/>
      <name val="Arial"/>
      <family val="2"/>
    </font>
    <font>
      <b/>
      <u val="single"/>
      <sz val="10"/>
      <name val="Arial"/>
      <family val="2"/>
    </font>
    <font>
      <u val="single"/>
      <sz val="10"/>
      <color rgb="FF3333FF"/>
      <name val="Arial"/>
      <family val="2"/>
    </font>
    <font>
      <sz val="10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3333FF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5">
    <xf numFmtId="0" fontId="0" fillId="0" borderId="0" xfId="0"/>
    <xf numFmtId="164" fontId="0" fillId="0" borderId="0" xfId="18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5" fontId="0" fillId="0" borderId="0" xfId="0" applyNumberFormat="1"/>
    <xf numFmtId="165" fontId="0" fillId="0" borderId="0" xfId="18" applyNumberFormat="1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165" fontId="0" fillId="0" borderId="6" xfId="18" applyNumberFormat="1" applyFont="1" applyBorder="1"/>
    <xf numFmtId="165" fontId="0" fillId="0" borderId="7" xfId="18" applyNumberFormat="1" applyFont="1" applyBorder="1"/>
    <xf numFmtId="14" fontId="3" fillId="0" borderId="0" xfId="0" applyNumberFormat="1" applyFont="1"/>
    <xf numFmtId="168" fontId="0" fillId="0" borderId="0" xfId="0" applyNumberFormat="1" applyAlignment="1">
      <alignment horizontal="center"/>
    </xf>
    <xf numFmtId="164" fontId="3" fillId="0" borderId="0" xfId="18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5" fontId="2" fillId="0" borderId="0" xfId="0" applyNumberFormat="1" applyFont="1" applyFill="1" applyBorder="1"/>
    <xf numFmtId="164" fontId="0" fillId="0" borderId="0" xfId="18" applyNumberFormat="1" applyFont="1"/>
    <xf numFmtId="165" fontId="0" fillId="0" borderId="5" xfId="18" applyNumberFormat="1" applyFont="1" applyFill="1" applyBorder="1"/>
    <xf numFmtId="0" fontId="0" fillId="0" borderId="0" xfId="0" applyBorder="1"/>
    <xf numFmtId="17" fontId="2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/>
    <xf numFmtId="5" fontId="2" fillId="0" borderId="0" xfId="0" applyNumberFormat="1" applyFont="1" applyBorder="1"/>
    <xf numFmtId="17" fontId="5" fillId="0" borderId="0" xfId="0" applyNumberFormat="1" applyFont="1" applyFill="1" applyBorder="1" applyAlignment="1">
      <alignment horizontal="center"/>
    </xf>
    <xf numFmtId="164" fontId="3" fillId="0" borderId="0" xfId="18" applyNumberFormat="1" applyFont="1" applyBorder="1"/>
    <xf numFmtId="37" fontId="3" fillId="0" borderId="0" xfId="0" applyNumberFormat="1" applyFont="1" applyFill="1" applyBorder="1"/>
    <xf numFmtId="37" fontId="2" fillId="0" borderId="0" xfId="0" applyNumberFormat="1" applyFont="1" applyBorder="1"/>
    <xf numFmtId="37" fontId="0" fillId="0" borderId="0" xfId="0" applyNumberFormat="1" applyBorder="1"/>
    <xf numFmtId="165" fontId="0" fillId="0" borderId="6" xfId="18" applyNumberFormat="1" applyFont="1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/>
    <xf numFmtId="0" fontId="2" fillId="0" borderId="0" xfId="0" applyFont="1"/>
    <xf numFmtId="165" fontId="0" fillId="0" borderId="2" xfId="18" applyNumberFormat="1" applyFont="1" applyBorder="1"/>
    <xf numFmtId="164" fontId="8" fillId="0" borderId="0" xfId="18" applyNumberFormat="1" applyFont="1" applyFill="1"/>
    <xf numFmtId="0" fontId="0" fillId="0" borderId="0" xfId="0" applyFill="1"/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/>
    <xf numFmtId="0" fontId="9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69" fontId="0" fillId="0" borderId="0" xfId="16" applyNumberFormat="1" applyFont="1"/>
    <xf numFmtId="165" fontId="10" fillId="0" borderId="0" xfId="18" applyNumberFormat="1" applyFont="1" applyBorder="1" applyAlignment="1">
      <alignment vertical="center"/>
    </xf>
    <xf numFmtId="164" fontId="0" fillId="0" borderId="0" xfId="18" applyNumberFormat="1" applyFont="1" applyBorder="1"/>
    <xf numFmtId="164" fontId="10" fillId="0" borderId="0" xfId="18" applyNumberFormat="1" applyFont="1" applyAlignment="1">
      <alignment horizontal="center"/>
    </xf>
    <xf numFmtId="164" fontId="10" fillId="0" borderId="0" xfId="18" applyNumberFormat="1" applyFont="1"/>
    <xf numFmtId="164" fontId="0" fillId="0" borderId="0" xfId="18" applyNumberFormat="1" applyFont="1" applyFill="1" applyBorder="1"/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0" fillId="0" borderId="0" xfId="2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9" fillId="0" borderId="0" xfId="21" applyFont="1">
      <alignment/>
      <protection/>
    </xf>
    <xf numFmtId="14" fontId="0" fillId="0" borderId="0" xfId="21" applyNumberFormat="1" applyFont="1" applyAlignment="1">
      <alignment horizontal="center"/>
      <protection/>
    </xf>
    <xf numFmtId="14" fontId="0" fillId="0" borderId="0" xfId="21" applyNumberFormat="1" applyAlignment="1">
      <alignment horizontal="center"/>
      <protection/>
    </xf>
    <xf numFmtId="0" fontId="0" fillId="0" borderId="0" xfId="21" applyAlignment="1">
      <alignment horizontal="left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0" fontId="12" fillId="0" borderId="0" xfId="21" applyFont="1" applyAlignment="1">
      <alignment horizontal="center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>
      <alignment horizontal="center"/>
      <protection/>
    </xf>
    <xf numFmtId="0" fontId="0" fillId="0" borderId="0" xfId="21" applyFill="1">
      <alignment/>
      <protection/>
    </xf>
    <xf numFmtId="39" fontId="0" fillId="0" borderId="0" xfId="21" applyNumberFormat="1">
      <alignment/>
      <protection/>
    </xf>
    <xf numFmtId="0" fontId="0" fillId="0" borderId="0" xfId="21" quotePrefix="1">
      <alignment/>
      <protection/>
    </xf>
    <xf numFmtId="39" fontId="11" fillId="0" borderId="0" xfId="21" applyNumberFormat="1" applyFont="1" applyFill="1">
      <alignment/>
      <protection/>
    </xf>
    <xf numFmtId="39" fontId="13" fillId="0" borderId="0" xfId="21" applyNumberFormat="1" applyFont="1" applyFill="1">
      <alignment/>
      <protection/>
    </xf>
    <xf numFmtId="39" fontId="2" fillId="0" borderId="0" xfId="21" applyNumberFormat="1" applyFont="1" applyFill="1">
      <alignment/>
      <protection/>
    </xf>
    <xf numFmtId="0" fontId="0" fillId="0" borderId="0" xfId="0" applyFont="1" quotePrefix="1"/>
    <xf numFmtId="170" fontId="0" fillId="0" borderId="0" xfId="16" applyNumberFormat="1" applyFont="1"/>
    <xf numFmtId="0" fontId="0" fillId="0" borderId="0" xfId="0" quotePrefix="1"/>
    <xf numFmtId="0" fontId="0" fillId="0" borderId="0" xfId="21" applyAlignment="1" quotePrefix="1">
      <alignment horizontal="left"/>
      <protection/>
    </xf>
    <xf numFmtId="0" fontId="14" fillId="0" borderId="0" xfId="21" applyFont="1" applyFill="1">
      <alignment/>
      <protection/>
    </xf>
    <xf numFmtId="0" fontId="11" fillId="0" borderId="0" xfId="0" applyFont="1"/>
    <xf numFmtId="14" fontId="0" fillId="0" borderId="0" xfId="0" applyNumberFormat="1"/>
    <xf numFmtId="0" fontId="1" fillId="0" borderId="0" xfId="0" applyFont="1"/>
    <xf numFmtId="164" fontId="0" fillId="2" borderId="0" xfId="0" applyNumberFormat="1" applyFill="1"/>
    <xf numFmtId="43" fontId="0" fillId="0" borderId="0" xfId="21" applyNumberFormat="1" applyFill="1">
      <alignment/>
      <protection/>
    </xf>
    <xf numFmtId="2" fontId="0" fillId="0" borderId="0" xfId="21" applyNumberFormat="1">
      <alignment/>
      <protection/>
    </xf>
    <xf numFmtId="15" fontId="11" fillId="0" borderId="0" xfId="0" applyNumberFormat="1" applyFont="1"/>
    <xf numFmtId="15" fontId="11" fillId="0" borderId="0" xfId="0" applyNumberFormat="1" applyFont="1" applyFill="1"/>
    <xf numFmtId="164" fontId="11" fillId="3" borderId="8" xfId="18" applyNumberFormat="1" applyFont="1" applyFill="1" applyBorder="1"/>
    <xf numFmtId="164" fontId="11" fillId="3" borderId="0" xfId="18" applyNumberFormat="1" applyFont="1" applyFill="1"/>
    <xf numFmtId="164" fontId="11" fillId="0" borderId="0" xfId="18" applyNumberFormat="1" applyFont="1" applyFill="1"/>
    <xf numFmtId="164" fontId="17" fillId="3" borderId="0" xfId="18" applyNumberFormat="1" applyFont="1" applyFill="1"/>
    <xf numFmtId="164" fontId="17" fillId="3" borderId="8" xfId="18" applyNumberFormat="1" applyFont="1" applyFill="1" applyBorder="1"/>
    <xf numFmtId="0" fontId="11" fillId="0" borderId="0" xfId="21" applyFont="1" applyFill="1">
      <alignment/>
      <protection/>
    </xf>
    <xf numFmtId="17" fontId="0" fillId="0" borderId="0" xfId="21" applyNumberFormat="1" applyFill="1">
      <alignment/>
      <protection/>
    </xf>
    <xf numFmtId="0" fontId="0" fillId="0" borderId="0" xfId="21" applyFont="1" applyFill="1">
      <alignment/>
      <protection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6" fontId="11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166" fontId="0" fillId="0" borderId="0" xfId="21" applyNumberFormat="1" applyAlignment="1">
      <alignment horizontal="lef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Currency 2" xfId="22"/>
    <cellStyle name="Comma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28575</xdr:rowOff>
    </xdr:from>
    <xdr:to>
      <xdr:col>6</xdr:col>
      <xdr:colOff>390525</xdr:colOff>
      <xdr:row>10</xdr:row>
      <xdr:rowOff>123825</xdr:rowOff>
    </xdr:to>
    <xdr:sp macro="" textlink="">
      <xdr:nvSpPr>
        <xdr:cNvPr id="2" name="Right Brace 1"/>
        <xdr:cNvSpPr/>
      </xdr:nvSpPr>
      <xdr:spPr>
        <a:xfrm>
          <a:off x="6448425" y="1343025"/>
          <a:ext cx="323850" cy="41910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142875</xdr:colOff>
      <xdr:row>15</xdr:row>
      <xdr:rowOff>152400</xdr:rowOff>
    </xdr:from>
    <xdr:to>
      <xdr:col>6</xdr:col>
      <xdr:colOff>495300</xdr:colOff>
      <xdr:row>18</xdr:row>
      <xdr:rowOff>142875</xdr:rowOff>
    </xdr:to>
    <xdr:sp macro="" textlink="">
      <xdr:nvSpPr>
        <xdr:cNvPr id="3" name="Right Brace 2"/>
        <xdr:cNvSpPr/>
      </xdr:nvSpPr>
      <xdr:spPr>
        <a:xfrm>
          <a:off x="6524625" y="2619375"/>
          <a:ext cx="352425" cy="4762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123825</xdr:colOff>
      <xdr:row>24</xdr:row>
      <xdr:rowOff>0</xdr:rowOff>
    </xdr:from>
    <xdr:to>
      <xdr:col>6</xdr:col>
      <xdr:colOff>476250</xdr:colOff>
      <xdr:row>26</xdr:row>
      <xdr:rowOff>152400</xdr:rowOff>
    </xdr:to>
    <xdr:sp macro="" textlink="">
      <xdr:nvSpPr>
        <xdr:cNvPr id="5" name="Right Brace 4"/>
        <xdr:cNvSpPr/>
      </xdr:nvSpPr>
      <xdr:spPr>
        <a:xfrm>
          <a:off x="6505575" y="3952875"/>
          <a:ext cx="352425" cy="4762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H\CSRR\Reconciliation\2017\January%202018%20Filing\CSRR%20Reconciliation%2009-30-17%20-%20January%202018%20Fil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 Adj."/>
      <sheetName val="Suppl. Refund &amp; Recon. Adj."/>
      <sheetName val="Off Syst Sales &amp; Cap Rel Adj."/>
      <sheetName val="Stip Reclass"/>
      <sheetName val="CSRR AA&amp;BA Recoveries"/>
      <sheetName val="CSRR RA Recoveries"/>
      <sheetName val="CSRR OSSCR Recoveries"/>
      <sheetName val="VOLUMES Rev-2-001 &amp; 2-002 "/>
      <sheetName val="VOLUMES GP-5-001 &amp; 5-002"/>
    </sheetNames>
    <sheetDataSet>
      <sheetData sheetId="0">
        <row r="8">
          <cell r="AH8">
            <v>2048587.6799999997</v>
          </cell>
        </row>
        <row r="9">
          <cell r="AH9">
            <v>52400.74000000525</v>
          </cell>
        </row>
        <row r="11">
          <cell r="AH11">
            <v>64637.1600000038</v>
          </cell>
        </row>
        <row r="12">
          <cell r="AH12">
            <v>0</v>
          </cell>
        </row>
        <row r="13">
          <cell r="AH13">
            <v>0</v>
          </cell>
        </row>
        <row r="14">
          <cell r="AH14">
            <v>-16250.080000000002</v>
          </cell>
        </row>
        <row r="15">
          <cell r="AH15">
            <v>-712258.66</v>
          </cell>
        </row>
        <row r="16">
          <cell r="AH16">
            <v>-15041.48</v>
          </cell>
        </row>
        <row r="17">
          <cell r="AH17">
            <v>-157392.15000000002</v>
          </cell>
        </row>
        <row r="22">
          <cell r="AH22">
            <v>9421.220000000254</v>
          </cell>
        </row>
        <row r="23">
          <cell r="AH23">
            <v>8097.509999999935</v>
          </cell>
        </row>
        <row r="26">
          <cell r="AH26">
            <v>1282201.940000009</v>
          </cell>
        </row>
      </sheetData>
      <sheetData sheetId="1">
        <row r="10">
          <cell r="AJ10">
            <v>-238.95999999999998</v>
          </cell>
        </row>
        <row r="12">
          <cell r="AJ12">
            <v>0</v>
          </cell>
        </row>
      </sheetData>
      <sheetData sheetId="2">
        <row r="8">
          <cell r="AJ8">
            <v>-1439656.405</v>
          </cell>
        </row>
      </sheetData>
      <sheetData sheetId="3"/>
      <sheetData sheetId="4"/>
      <sheetData sheetId="5"/>
      <sheetData sheetId="6"/>
      <sheetData sheetId="7"/>
      <sheetData sheetId="8">
        <row r="97">
          <cell r="E97">
            <v>130016485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43"/>
  <sheetViews>
    <sheetView workbookViewId="0" topLeftCell="B13">
      <selection activeCell="C31" sqref="C31"/>
    </sheetView>
  </sheetViews>
  <sheetFormatPr defaultColWidth="9.140625" defaultRowHeight="12.75"/>
  <cols>
    <col min="1" max="1" width="41.00390625" style="0" customWidth="1"/>
    <col min="2" max="2" width="43.7109375" style="0" bestFit="1" customWidth="1"/>
    <col min="5" max="5" width="15.57421875" style="0" bestFit="1" customWidth="1"/>
    <col min="6" max="6" width="10.8515625" style="0" bestFit="1" customWidth="1"/>
    <col min="7" max="7" width="14.57421875" style="0" bestFit="1" customWidth="1"/>
    <col min="8" max="8" width="11.8515625" style="0" bestFit="1" customWidth="1"/>
    <col min="9" max="9" width="16.28125" style="0" customWidth="1"/>
    <col min="10" max="10" width="11.8515625" style="0" bestFit="1" customWidth="1"/>
    <col min="11" max="11" width="13.57421875" style="0" customWidth="1"/>
    <col min="12" max="12" width="13.00390625" style="0" customWidth="1"/>
  </cols>
  <sheetData>
    <row r="1" spans="5:7" ht="12.75">
      <c r="E1" s="4" t="s">
        <v>10</v>
      </c>
      <c r="F1" t="s">
        <v>43</v>
      </c>
      <c r="G1" s="16">
        <v>43008</v>
      </c>
    </row>
    <row r="2" spans="6:9" ht="12.75">
      <c r="F2" t="s">
        <v>48</v>
      </c>
      <c r="G2" s="92">
        <f>'[1]VOLUMES GP-5-001 &amp; 5-002'!$E$97</f>
        <v>130016485</v>
      </c>
      <c r="I2" s="41"/>
    </row>
    <row r="3" ht="12.75">
      <c r="G3" s="48"/>
    </row>
    <row r="4" spans="1:7" ht="12.75">
      <c r="A4" s="98" t="s">
        <v>0</v>
      </c>
      <c r="B4" s="98"/>
      <c r="C4" s="98"/>
      <c r="D4" s="98"/>
      <c r="E4" s="98"/>
      <c r="G4" s="3"/>
    </row>
    <row r="5" spans="1:12" ht="12.75">
      <c r="A5" s="100">
        <f>G1</f>
        <v>43008</v>
      </c>
      <c r="B5" s="100"/>
      <c r="C5" s="100"/>
      <c r="D5" s="100"/>
      <c r="E5" s="100"/>
      <c r="H5" s="98"/>
      <c r="I5" s="98"/>
      <c r="J5" s="98"/>
      <c r="K5" s="98"/>
      <c r="L5" s="98"/>
    </row>
    <row r="7" spans="5:13" ht="12.75">
      <c r="E7" s="17">
        <f>G1</f>
        <v>43008</v>
      </c>
      <c r="G7" s="40"/>
      <c r="H7" s="24"/>
      <c r="I7" s="24"/>
      <c r="J7" s="24"/>
      <c r="K7" s="24"/>
      <c r="L7" s="24"/>
      <c r="M7" s="24"/>
    </row>
    <row r="8" spans="8:13" ht="12.75">
      <c r="H8" s="25"/>
      <c r="I8" s="25"/>
      <c r="J8" s="25"/>
      <c r="K8" s="24"/>
      <c r="L8" s="24"/>
      <c r="M8" s="24"/>
    </row>
    <row r="9" spans="1:13" ht="12.75">
      <c r="A9" s="2" t="s">
        <v>1</v>
      </c>
      <c r="H9" s="26"/>
      <c r="I9" s="26"/>
      <c r="J9" s="26"/>
      <c r="K9" s="27"/>
      <c r="L9" s="24"/>
      <c r="M9" s="24"/>
    </row>
    <row r="10" spans="1:13" ht="12.75">
      <c r="A10" s="2" t="s">
        <v>2</v>
      </c>
      <c r="B10" s="2" t="s">
        <v>3</v>
      </c>
      <c r="E10" s="82"/>
      <c r="H10" s="26"/>
      <c r="I10" s="26"/>
      <c r="J10" s="26"/>
      <c r="K10" s="27"/>
      <c r="L10" s="24"/>
      <c r="M10" s="24"/>
    </row>
    <row r="11" spans="1:13" ht="12.75">
      <c r="A11" s="79" t="s">
        <v>78</v>
      </c>
      <c r="B11" t="s">
        <v>4</v>
      </c>
      <c r="E11" s="91">
        <f>'[1]Actual Adj.'!$AH$8</f>
        <v>2048587.6799999997</v>
      </c>
      <c r="F11" s="3"/>
      <c r="H11" s="26"/>
      <c r="I11" s="26"/>
      <c r="J11" s="26"/>
      <c r="K11" s="27"/>
      <c r="L11" s="24"/>
      <c r="M11" s="24"/>
    </row>
    <row r="12" spans="1:13" ht="12.75">
      <c r="A12" s="79" t="s">
        <v>78</v>
      </c>
      <c r="B12" t="s">
        <v>94</v>
      </c>
      <c r="E12" s="91">
        <f>'[1]Actual Adj.'!$AH$9</f>
        <v>52400.74000000525</v>
      </c>
      <c r="F12" s="37"/>
      <c r="H12" s="26"/>
      <c r="I12" s="26"/>
      <c r="J12" s="26"/>
      <c r="K12" s="27"/>
      <c r="L12" s="28"/>
      <c r="M12" s="24"/>
    </row>
    <row r="13" spans="1:13" ht="12.75">
      <c r="A13" s="79" t="s">
        <v>79</v>
      </c>
      <c r="B13" t="s">
        <v>51</v>
      </c>
      <c r="E13" s="91">
        <f>'[1]Actual Adj.'!$AH$11</f>
        <v>64637.1600000038</v>
      </c>
      <c r="F13" s="37"/>
      <c r="H13" s="24"/>
      <c r="I13" s="24"/>
      <c r="J13" s="24"/>
      <c r="K13" s="27"/>
      <c r="L13" s="24"/>
      <c r="M13" s="24"/>
    </row>
    <row r="14" spans="1:13" ht="12.75">
      <c r="A14" s="79" t="s">
        <v>84</v>
      </c>
      <c r="B14" t="s">
        <v>49</v>
      </c>
      <c r="E14" s="91">
        <f>'[1]Actual Adj.'!$AH$22</f>
        <v>9421.220000000254</v>
      </c>
      <c r="H14" s="24"/>
      <c r="I14" s="24"/>
      <c r="J14" s="24"/>
      <c r="K14" s="27"/>
      <c r="L14" s="24"/>
      <c r="M14" s="24"/>
    </row>
    <row r="15" spans="1:13" ht="12.75">
      <c r="A15" s="79" t="s">
        <v>88</v>
      </c>
      <c r="B15" t="s">
        <v>50</v>
      </c>
      <c r="E15" s="91">
        <f>'[1]Actual Adj.'!$AH$23</f>
        <v>8097.509999999935</v>
      </c>
      <c r="F15" s="37"/>
      <c r="H15" s="24"/>
      <c r="I15" s="24"/>
      <c r="J15" s="24"/>
      <c r="K15" s="27"/>
      <c r="L15" s="24"/>
      <c r="M15" s="24"/>
    </row>
    <row r="16" spans="5:13" ht="12.75">
      <c r="E16" s="92"/>
      <c r="H16" s="21"/>
      <c r="I16" s="21"/>
      <c r="J16" s="21"/>
      <c r="K16" s="24"/>
      <c r="L16" s="24"/>
      <c r="M16" s="24"/>
    </row>
    <row r="17" spans="1:13" ht="12.75">
      <c r="A17" s="84" t="s">
        <v>89</v>
      </c>
      <c r="B17" s="44" t="s">
        <v>90</v>
      </c>
      <c r="E17" s="91">
        <f>'[1]Actual Adj.'!$AH$12</f>
        <v>0</v>
      </c>
      <c r="H17" s="21"/>
      <c r="I17" s="21"/>
      <c r="J17" s="21"/>
      <c r="K17" s="24"/>
      <c r="L17" s="24"/>
      <c r="M17" s="24"/>
    </row>
    <row r="18" spans="5:13" ht="12.75">
      <c r="E18" s="92"/>
      <c r="H18" s="21"/>
      <c r="I18" s="21"/>
      <c r="J18" s="21"/>
      <c r="K18" s="24"/>
      <c r="L18" s="24"/>
      <c r="M18" s="24"/>
    </row>
    <row r="19" spans="1:13" ht="12.75">
      <c r="A19" t="s">
        <v>95</v>
      </c>
      <c r="B19" t="s">
        <v>96</v>
      </c>
      <c r="E19" s="93">
        <f>'[1]Actual Adj.'!$AH$13</f>
        <v>0</v>
      </c>
      <c r="H19" s="21"/>
      <c r="I19" s="21"/>
      <c r="J19" s="21"/>
      <c r="K19" s="24"/>
      <c r="L19" s="24"/>
      <c r="M19" s="24"/>
    </row>
    <row r="20" spans="1:13" ht="12.75">
      <c r="A20" s="79" t="s">
        <v>80</v>
      </c>
      <c r="B20" t="s">
        <v>7</v>
      </c>
      <c r="E20" s="93">
        <f>'[1]Actual Adj.'!$AH$14</f>
        <v>-16250.080000000002</v>
      </c>
      <c r="H20" s="30"/>
      <c r="I20" s="30"/>
      <c r="J20" s="30"/>
      <c r="K20" s="31"/>
      <c r="L20" s="30"/>
      <c r="M20" s="32"/>
    </row>
    <row r="21" spans="1:13" ht="12.75">
      <c r="A21" s="79" t="s">
        <v>82</v>
      </c>
      <c r="B21" t="s">
        <v>8</v>
      </c>
      <c r="E21" s="93">
        <f>'[1]Actual Adj.'!$AH$15</f>
        <v>-712258.66</v>
      </c>
      <c r="H21" s="30"/>
      <c r="I21" s="30"/>
      <c r="J21" s="30"/>
      <c r="K21" s="31"/>
      <c r="L21" s="24"/>
      <c r="M21" s="24"/>
    </row>
    <row r="22" spans="1:13" ht="12.75">
      <c r="A22" s="79" t="s">
        <v>81</v>
      </c>
      <c r="B22" s="44" t="s">
        <v>73</v>
      </c>
      <c r="E22" s="93">
        <f>'[1]Actual Adj.'!$AH$16</f>
        <v>-15041.48</v>
      </c>
      <c r="H22" s="30"/>
      <c r="I22" s="30"/>
      <c r="J22" s="30"/>
      <c r="K22" s="31"/>
      <c r="L22" s="24"/>
      <c r="M22" s="24"/>
    </row>
    <row r="23" spans="1:13" ht="12.75">
      <c r="A23" s="79" t="s">
        <v>83</v>
      </c>
      <c r="B23" t="s">
        <v>9</v>
      </c>
      <c r="E23" s="94">
        <f>'[1]Actual Adj.'!$AH$17</f>
        <v>-157392.15000000002</v>
      </c>
      <c r="H23" s="30"/>
      <c r="I23" s="30"/>
      <c r="J23" s="30"/>
      <c r="K23" s="31"/>
      <c r="L23" s="24"/>
      <c r="M23" s="24"/>
    </row>
    <row r="24" spans="1:13" ht="12.75">
      <c r="A24" t="s">
        <v>5</v>
      </c>
      <c r="E24" s="3">
        <f>SUM(E19:E23)</f>
        <v>-900942.37</v>
      </c>
      <c r="G24" s="3">
        <f>SUM(E24,E17,E11:E15)</f>
        <v>1282201.940000009</v>
      </c>
      <c r="H24" s="29" t="s">
        <v>93</v>
      </c>
      <c r="I24" s="29"/>
      <c r="J24" s="29"/>
      <c r="K24" s="31"/>
      <c r="L24" s="24"/>
      <c r="M24" s="24"/>
    </row>
    <row r="25" spans="5:13" ht="12.75">
      <c r="E25" s="3"/>
      <c r="G25" s="85">
        <f>'[1]Actual Adj.'!$AH$26</f>
        <v>1282201.940000009</v>
      </c>
      <c r="H25" s="29" t="s">
        <v>92</v>
      </c>
      <c r="I25" s="29"/>
      <c r="J25" s="29"/>
      <c r="K25" s="24"/>
      <c r="L25" s="24"/>
      <c r="M25" s="24"/>
    </row>
    <row r="26" spans="5:13" ht="12.75">
      <c r="E26" s="1"/>
      <c r="G26" s="3">
        <f>G24-G25</f>
        <v>0</v>
      </c>
      <c r="H26" s="25"/>
      <c r="I26" s="25"/>
      <c r="J26" s="25"/>
      <c r="K26" s="24"/>
      <c r="L26" s="24"/>
      <c r="M26" s="24"/>
    </row>
    <row r="27" spans="1:13" ht="12.75">
      <c r="A27" s="77" t="s">
        <v>85</v>
      </c>
      <c r="B27" s="44" t="s">
        <v>74</v>
      </c>
      <c r="E27" s="92">
        <f>'[1]Suppl. Refund &amp; Recon. Adj.'!$AJ$12</f>
        <v>0</v>
      </c>
      <c r="F27">
        <v>1.055</v>
      </c>
      <c r="H27" s="29"/>
      <c r="I27" s="29"/>
      <c r="J27" s="29"/>
      <c r="K27" s="24"/>
      <c r="L27" s="24"/>
      <c r="M27" s="24"/>
    </row>
    <row r="28" spans="1:10" ht="12.75">
      <c r="A28" s="79" t="s">
        <v>86</v>
      </c>
      <c r="B28" t="s">
        <v>6</v>
      </c>
      <c r="E28" s="94">
        <f>'[1]Suppl. Refund &amp; Recon. Adj.'!$AJ$10</f>
        <v>-238.95999999999998</v>
      </c>
      <c r="H28" s="18"/>
      <c r="I28" s="18"/>
      <c r="J28" s="18"/>
    </row>
    <row r="29" spans="1:10" ht="12.75">
      <c r="A29" t="s">
        <v>5</v>
      </c>
      <c r="E29" s="1">
        <f>SUM(E27:E28)</f>
        <v>-238.95999999999998</v>
      </c>
      <c r="F29" s="1">
        <f>ROUND((E29)*F27,0)</f>
        <v>-252</v>
      </c>
      <c r="H29" s="18"/>
      <c r="I29" s="18"/>
      <c r="J29" s="18"/>
    </row>
    <row r="30" spans="5:10" ht="12.75">
      <c r="E30" s="1"/>
      <c r="H30" s="18"/>
      <c r="I30" s="18"/>
      <c r="J30" s="18"/>
    </row>
    <row r="31" spans="8:10" ht="12.75">
      <c r="H31" s="18"/>
      <c r="I31" s="18"/>
      <c r="J31" s="18"/>
    </row>
    <row r="32" spans="1:10" ht="12.75">
      <c r="A32" s="77" t="s">
        <v>87</v>
      </c>
      <c r="B32" s="37" t="s">
        <v>59</v>
      </c>
      <c r="E32" s="90">
        <f>'[1]Off Syst Sales &amp; Cap Rel Adj.'!$AJ$8</f>
        <v>-1439656.405</v>
      </c>
      <c r="G32" s="1"/>
      <c r="H32" s="18"/>
      <c r="I32" s="18"/>
      <c r="J32" s="18"/>
    </row>
    <row r="33" spans="1:10" ht="12.75">
      <c r="A33" t="s">
        <v>5</v>
      </c>
      <c r="E33" s="1">
        <f>SUM(E32:E32)</f>
        <v>-1439656.405</v>
      </c>
      <c r="G33" s="1"/>
      <c r="H33" s="1"/>
      <c r="I33" s="18"/>
      <c r="J33" s="18"/>
    </row>
    <row r="34" ht="12.75">
      <c r="E34" s="1"/>
    </row>
    <row r="35" ht="12.75">
      <c r="E35" s="1"/>
    </row>
    <row r="36" spans="1:5" ht="12.75">
      <c r="A36" s="99"/>
      <c r="B36" s="99"/>
      <c r="C36" s="99"/>
      <c r="D36" s="99"/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</sheetData>
  <mergeCells count="4">
    <mergeCell ref="A4:E4"/>
    <mergeCell ref="H5:L5"/>
    <mergeCell ref="A36:D36"/>
    <mergeCell ref="A5:E5"/>
  </mergeCells>
  <printOptions/>
  <pageMargins left="0.27" right="0.31" top="0.5" bottom="0.54" header="0.5" footer="0.5"/>
  <pageSetup horizontalDpi="600" verticalDpi="600" orientation="portrait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4">
      <selection activeCell="C31" sqref="C31"/>
    </sheetView>
  </sheetViews>
  <sheetFormatPr defaultColWidth="9.140625" defaultRowHeight="12.75"/>
  <cols>
    <col min="3" max="3" width="48.57421875" style="0" customWidth="1"/>
    <col min="4" max="4" width="9.28125" style="0" customWidth="1"/>
    <col min="5" max="5" width="8.140625" style="0" customWidth="1"/>
    <col min="6" max="6" width="11.421875" style="0" customWidth="1"/>
  </cols>
  <sheetData>
    <row r="1" ht="12.75">
      <c r="F1" s="4"/>
    </row>
    <row r="2" spans="1:6" ht="12.75">
      <c r="A2" s="101" t="s">
        <v>30</v>
      </c>
      <c r="B2" s="101"/>
      <c r="C2" s="101"/>
      <c r="D2" s="101"/>
      <c r="E2" s="101"/>
      <c r="F2" s="101"/>
    </row>
    <row r="4" spans="1:6" ht="12.75">
      <c r="A4" s="98" t="s">
        <v>12</v>
      </c>
      <c r="B4" s="98"/>
      <c r="C4" s="98"/>
      <c r="D4" s="98"/>
      <c r="E4" s="98"/>
      <c r="F4" s="98"/>
    </row>
    <row r="5" spans="4:6" ht="12.75">
      <c r="D5" s="5"/>
      <c r="E5" s="2"/>
      <c r="F5" s="5"/>
    </row>
    <row r="6" ht="13.8" thickBot="1">
      <c r="A6" t="s">
        <v>25</v>
      </c>
    </row>
    <row r="7" spans="1:6" ht="13.8" thickBot="1">
      <c r="A7" s="98" t="s">
        <v>13</v>
      </c>
      <c r="B7" s="98"/>
      <c r="C7" s="98"/>
      <c r="D7" s="98"/>
      <c r="E7" t="s">
        <v>14</v>
      </c>
      <c r="F7" s="10" t="s">
        <v>15</v>
      </c>
    </row>
    <row r="8" spans="2:6" ht="12.75">
      <c r="B8" t="s">
        <v>26</v>
      </c>
      <c r="E8" t="s">
        <v>16</v>
      </c>
      <c r="F8" s="23">
        <v>0</v>
      </c>
    </row>
    <row r="9" spans="2:8" ht="12.75">
      <c r="B9" t="s">
        <v>27</v>
      </c>
      <c r="E9" t="s">
        <v>16</v>
      </c>
      <c r="F9" s="14">
        <v>-0.1718</v>
      </c>
      <c r="H9" s="38" t="s">
        <v>54</v>
      </c>
    </row>
    <row r="10" spans="2:8" ht="12.75">
      <c r="B10" t="s">
        <v>28</v>
      </c>
      <c r="E10" t="s">
        <v>16</v>
      </c>
      <c r="F10" s="33">
        <v>0.1451</v>
      </c>
      <c r="H10" s="37" t="s">
        <v>55</v>
      </c>
    </row>
    <row r="11" spans="2:8" ht="12.75">
      <c r="B11" t="s">
        <v>29</v>
      </c>
      <c r="E11" t="s">
        <v>16</v>
      </c>
      <c r="F11" s="33">
        <v>0.204</v>
      </c>
      <c r="H11" s="37" t="s">
        <v>56</v>
      </c>
    </row>
    <row r="12" ht="12.75">
      <c r="H12" s="37" t="s">
        <v>57</v>
      </c>
    </row>
    <row r="13" ht="12.75">
      <c r="H13" s="37" t="s">
        <v>58</v>
      </c>
    </row>
    <row r="14" ht="13.8" thickBot="1">
      <c r="A14" t="s">
        <v>20</v>
      </c>
    </row>
    <row r="15" spans="1:6" ht="13.8" thickBot="1">
      <c r="A15" s="98" t="s">
        <v>13</v>
      </c>
      <c r="B15" s="98"/>
      <c r="C15" s="98"/>
      <c r="D15" s="98"/>
      <c r="E15" t="s">
        <v>14</v>
      </c>
      <c r="F15" s="10" t="s">
        <v>15</v>
      </c>
    </row>
    <row r="16" spans="2:6" ht="12.75">
      <c r="B16" t="s">
        <v>21</v>
      </c>
      <c r="E16" t="s">
        <v>16</v>
      </c>
      <c r="F16" s="23">
        <v>0</v>
      </c>
    </row>
    <row r="17" spans="2:8" ht="12.75">
      <c r="B17" t="s">
        <v>22</v>
      </c>
      <c r="E17" t="s">
        <v>16</v>
      </c>
      <c r="F17" s="14">
        <v>-0.0029</v>
      </c>
      <c r="H17" s="38" t="s">
        <v>54</v>
      </c>
    </row>
    <row r="18" spans="2:8" ht="12.75">
      <c r="B18" t="s">
        <v>23</v>
      </c>
      <c r="E18" t="s">
        <v>16</v>
      </c>
      <c r="F18" s="14">
        <v>0</v>
      </c>
      <c r="H18" s="37" t="s">
        <v>55</v>
      </c>
    </row>
    <row r="19" spans="2:8" ht="13.8" thickBot="1">
      <c r="B19" t="s">
        <v>24</v>
      </c>
      <c r="E19" t="s">
        <v>16</v>
      </c>
      <c r="F19" s="15">
        <v>-0.0001</v>
      </c>
      <c r="H19" s="37" t="s">
        <v>56</v>
      </c>
    </row>
    <row r="20" ht="12.75">
      <c r="H20" s="37" t="s">
        <v>57</v>
      </c>
    </row>
    <row r="21" ht="12.75">
      <c r="H21" s="37" t="s">
        <v>58</v>
      </c>
    </row>
    <row r="22" ht="13.8" thickBot="1">
      <c r="A22" t="s">
        <v>34</v>
      </c>
    </row>
    <row r="23" spans="1:6" ht="13.8" thickBot="1">
      <c r="A23" s="98" t="s">
        <v>13</v>
      </c>
      <c r="B23" s="98"/>
      <c r="C23" s="98"/>
      <c r="D23" s="98"/>
      <c r="E23" t="s">
        <v>14</v>
      </c>
      <c r="F23" s="10" t="s">
        <v>15</v>
      </c>
    </row>
    <row r="24" spans="2:6" ht="12.75">
      <c r="B24" t="s">
        <v>26</v>
      </c>
      <c r="E24" t="s">
        <v>16</v>
      </c>
      <c r="F24" s="23">
        <v>0</v>
      </c>
    </row>
    <row r="25" spans="2:8" ht="12.75">
      <c r="B25" t="s">
        <v>27</v>
      </c>
      <c r="E25" t="s">
        <v>16</v>
      </c>
      <c r="F25" s="14">
        <v>-0.0043</v>
      </c>
      <c r="H25" s="38" t="s">
        <v>54</v>
      </c>
    </row>
    <row r="26" spans="2:8" ht="12.75">
      <c r="B26" t="s">
        <v>28</v>
      </c>
      <c r="E26" t="s">
        <v>16</v>
      </c>
      <c r="F26" s="14">
        <v>-0.0112</v>
      </c>
      <c r="H26" s="37" t="s">
        <v>55</v>
      </c>
    </row>
    <row r="27" spans="2:8" ht="12.75">
      <c r="B27" t="s">
        <v>29</v>
      </c>
      <c r="E27" t="s">
        <v>16</v>
      </c>
      <c r="F27" s="14">
        <v>-0.0162</v>
      </c>
      <c r="H27" s="37" t="s">
        <v>56</v>
      </c>
    </row>
    <row r="28" spans="6:8" ht="12.75">
      <c r="F28" s="6"/>
      <c r="H28" s="37" t="s">
        <v>57</v>
      </c>
    </row>
    <row r="29" ht="12.75">
      <c r="H29" s="37" t="s">
        <v>58</v>
      </c>
    </row>
    <row r="32" spans="1:6" ht="12.75">
      <c r="A32" s="20"/>
      <c r="B32" s="20"/>
      <c r="F32" s="4"/>
    </row>
    <row r="33" ht="12.75">
      <c r="F33" s="4"/>
    </row>
  </sheetData>
  <mergeCells count="5">
    <mergeCell ref="A23:D23"/>
    <mergeCell ref="A2:F2"/>
    <mergeCell ref="A4:F4"/>
    <mergeCell ref="A7:D7"/>
    <mergeCell ref="A15:D15"/>
  </mergeCells>
  <printOptions/>
  <pageMargins left="0.75" right="0.75" top="1" bottom="1" header="0.5" footer="0.5"/>
  <pageSetup fitToHeight="1" fitToWidth="1" horizontalDpi="600" verticalDpi="600" orientation="portrait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 topLeftCell="A1">
      <selection activeCell="C20" sqref="C20"/>
    </sheetView>
  </sheetViews>
  <sheetFormatPr defaultColWidth="9.140625" defaultRowHeight="12.75"/>
  <cols>
    <col min="3" max="3" width="48.57421875" style="0" customWidth="1"/>
    <col min="4" max="4" width="9.7109375" style="0" bestFit="1" customWidth="1"/>
    <col min="5" max="5" width="8.140625" style="0" customWidth="1"/>
    <col min="6" max="6" width="11.421875" style="0" customWidth="1"/>
  </cols>
  <sheetData>
    <row r="1" spans="1:6" ht="12.75">
      <c r="A1" s="98" t="s">
        <v>12</v>
      </c>
      <c r="B1" s="98"/>
      <c r="C1" s="98"/>
      <c r="D1" s="98"/>
      <c r="E1" s="98"/>
      <c r="F1" s="98"/>
    </row>
    <row r="2" spans="1:6" ht="12.75">
      <c r="A2" s="103"/>
      <c r="B2" s="103"/>
      <c r="C2" s="103"/>
      <c r="D2" s="103"/>
      <c r="E2" s="103"/>
      <c r="F2" s="103"/>
    </row>
    <row r="3" spans="1:6" ht="12.75">
      <c r="A3" s="103" t="s">
        <v>60</v>
      </c>
      <c r="B3" s="103"/>
      <c r="C3" s="103"/>
      <c r="D3" s="103"/>
      <c r="E3" s="103"/>
      <c r="F3" s="103"/>
    </row>
    <row r="4" spans="1:6" ht="12.75">
      <c r="A4" s="104" t="s">
        <v>97</v>
      </c>
      <c r="B4" s="104"/>
      <c r="C4" s="104"/>
      <c r="D4" s="104"/>
      <c r="E4" s="104"/>
      <c r="F4" s="104"/>
    </row>
    <row r="6" spans="1:6" ht="12.75">
      <c r="A6" s="102" t="s">
        <v>11</v>
      </c>
      <c r="B6" s="102"/>
      <c r="C6" s="102"/>
      <c r="D6" s="102"/>
      <c r="E6" s="102"/>
      <c r="F6" s="102"/>
    </row>
    <row r="7" spans="1:4" ht="13.8" thickBot="1">
      <c r="A7" s="11"/>
      <c r="B7" s="11"/>
      <c r="C7" s="11"/>
      <c r="D7" s="7"/>
    </row>
    <row r="8" spans="1:6" ht="13.8" thickBot="1">
      <c r="A8" s="105" t="s">
        <v>13</v>
      </c>
      <c r="B8" s="105"/>
      <c r="C8" s="105"/>
      <c r="D8" s="12"/>
      <c r="E8" s="10" t="s">
        <v>14</v>
      </c>
      <c r="F8" s="10" t="s">
        <v>15</v>
      </c>
    </row>
    <row r="9" spans="1:6" ht="12.75">
      <c r="A9" s="9" t="s">
        <v>32</v>
      </c>
      <c r="B9" s="8"/>
      <c r="C9" s="8"/>
      <c r="D9" s="8"/>
      <c r="F9" s="13"/>
    </row>
    <row r="10" spans="2:6" ht="12.75">
      <c r="B10" t="s">
        <v>18</v>
      </c>
      <c r="E10" t="s">
        <v>16</v>
      </c>
      <c r="F10" s="14">
        <f>F24</f>
        <v>0.18719999999999998</v>
      </c>
    </row>
    <row r="11" spans="2:6" ht="12.75">
      <c r="B11" t="s">
        <v>17</v>
      </c>
      <c r="E11" t="s">
        <v>16</v>
      </c>
      <c r="F11" s="14">
        <f>F33</f>
        <v>-0.0029999999999999996</v>
      </c>
    </row>
    <row r="12" spans="2:6" ht="12.75">
      <c r="B12" t="s">
        <v>31</v>
      </c>
      <c r="E12" t="s">
        <v>16</v>
      </c>
      <c r="F12" s="14">
        <f>F42</f>
        <v>-0.0428</v>
      </c>
    </row>
    <row r="13" spans="2:6" ht="13.8" thickBot="1">
      <c r="B13" t="s">
        <v>33</v>
      </c>
      <c r="E13" t="s">
        <v>16</v>
      </c>
      <c r="F13" s="15">
        <v>0.0008</v>
      </c>
    </row>
    <row r="14" spans="1:6" ht="13.8" thickBot="1">
      <c r="A14" t="s">
        <v>5</v>
      </c>
      <c r="E14" t="s">
        <v>16</v>
      </c>
      <c r="F14" s="15">
        <f>SUM(F10:F13)</f>
        <v>0.14219999999999997</v>
      </c>
    </row>
    <row r="16" spans="2:6" ht="12.75">
      <c r="B16" t="s">
        <v>75</v>
      </c>
      <c r="D16" s="88">
        <v>43102</v>
      </c>
      <c r="E16" s="19" t="s">
        <v>19</v>
      </c>
      <c r="F16" s="89">
        <v>43191</v>
      </c>
    </row>
    <row r="17" spans="4:6" ht="12.75">
      <c r="D17" s="5"/>
      <c r="E17" s="2"/>
      <c r="F17" s="5"/>
    </row>
    <row r="18" ht="13.8" thickBot="1">
      <c r="A18" t="s">
        <v>25</v>
      </c>
    </row>
    <row r="19" spans="1:6" ht="13.8" thickBot="1">
      <c r="A19" s="98" t="s">
        <v>13</v>
      </c>
      <c r="B19" s="98"/>
      <c r="C19" s="98"/>
      <c r="D19" s="98"/>
      <c r="E19" t="s">
        <v>14</v>
      </c>
      <c r="F19" s="10" t="s">
        <v>15</v>
      </c>
    </row>
    <row r="20" spans="2:6" ht="12.75">
      <c r="B20" t="s">
        <v>26</v>
      </c>
      <c r="E20" t="s">
        <v>16</v>
      </c>
      <c r="F20" s="23">
        <f>'AA Cal'!G29</f>
        <v>0.0099</v>
      </c>
    </row>
    <row r="21" spans="2:6" ht="12.75">
      <c r="B21" t="s">
        <v>27</v>
      </c>
      <c r="E21" t="s">
        <v>16</v>
      </c>
      <c r="F21" s="33">
        <f>'Prior Quarter Rates'!F9</f>
        <v>-0.1718</v>
      </c>
    </row>
    <row r="22" spans="2:6" ht="12.75">
      <c r="B22" t="s">
        <v>28</v>
      </c>
      <c r="E22" t="s">
        <v>16</v>
      </c>
      <c r="F22" s="33">
        <f>'Prior Quarter Rates'!F10</f>
        <v>0.1451</v>
      </c>
    </row>
    <row r="23" spans="2:6" ht="13.8" thickBot="1">
      <c r="B23" t="s">
        <v>29</v>
      </c>
      <c r="E23" t="s">
        <v>16</v>
      </c>
      <c r="F23" s="33">
        <f>'Prior Quarter Rates'!F11</f>
        <v>0.204</v>
      </c>
    </row>
    <row r="24" spans="1:6" ht="13.8" thickBot="1">
      <c r="A24" t="s">
        <v>18</v>
      </c>
      <c r="E24" t="s">
        <v>16</v>
      </c>
      <c r="F24" s="39">
        <f>SUM(F20:F23)</f>
        <v>0.18719999999999998</v>
      </c>
    </row>
    <row r="27" ht="13.8" thickBot="1">
      <c r="A27" t="s">
        <v>20</v>
      </c>
    </row>
    <row r="28" spans="1:6" ht="13.8" thickBot="1">
      <c r="A28" s="98" t="s">
        <v>13</v>
      </c>
      <c r="B28" s="98"/>
      <c r="C28" s="98"/>
      <c r="D28" s="98"/>
      <c r="E28" t="s">
        <v>14</v>
      </c>
      <c r="F28" s="10" t="s">
        <v>15</v>
      </c>
    </row>
    <row r="29" spans="2:6" ht="12.75">
      <c r="B29" t="s">
        <v>21</v>
      </c>
      <c r="F29" s="23">
        <f>'RA Cal'!G27</f>
        <v>0</v>
      </c>
    </row>
    <row r="30" spans="2:6" ht="12.75">
      <c r="B30" t="s">
        <v>22</v>
      </c>
      <c r="E30" t="s">
        <v>16</v>
      </c>
      <c r="F30" s="14">
        <f>'Prior Quarter Rates'!F17</f>
        <v>-0.0029</v>
      </c>
    </row>
    <row r="31" spans="2:6" ht="12.75">
      <c r="B31" t="s">
        <v>23</v>
      </c>
      <c r="E31" t="s">
        <v>16</v>
      </c>
      <c r="F31" s="14">
        <f>'Prior Quarter Rates'!F18</f>
        <v>0</v>
      </c>
    </row>
    <row r="32" spans="2:6" ht="13.8" thickBot="1">
      <c r="B32" t="s">
        <v>24</v>
      </c>
      <c r="E32" t="s">
        <v>16</v>
      </c>
      <c r="F32" s="14">
        <f>'Prior Quarter Rates'!F19</f>
        <v>-0.0001</v>
      </c>
    </row>
    <row r="33" spans="1:6" ht="13.8" thickBot="1">
      <c r="A33" t="s">
        <v>17</v>
      </c>
      <c r="E33" t="s">
        <v>16</v>
      </c>
      <c r="F33" s="39">
        <f>SUM(F29:F32)</f>
        <v>-0.0029999999999999996</v>
      </c>
    </row>
    <row r="36" ht="13.8" thickBot="1">
      <c r="A36" t="s">
        <v>34</v>
      </c>
    </row>
    <row r="37" spans="1:6" ht="13.8" thickBot="1">
      <c r="A37" s="98" t="s">
        <v>13</v>
      </c>
      <c r="B37" s="98"/>
      <c r="C37" s="98"/>
      <c r="D37" s="98"/>
      <c r="E37" t="s">
        <v>14</v>
      </c>
      <c r="F37" s="10" t="s">
        <v>15</v>
      </c>
    </row>
    <row r="38" spans="2:6" ht="12.75">
      <c r="B38" t="s">
        <v>26</v>
      </c>
      <c r="E38" t="s">
        <v>16</v>
      </c>
      <c r="F38" s="23">
        <f>'OSSCR Calc'!F22</f>
        <v>-0.0111</v>
      </c>
    </row>
    <row r="39" spans="2:6" ht="12.75">
      <c r="B39" t="s">
        <v>27</v>
      </c>
      <c r="E39" t="s">
        <v>16</v>
      </c>
      <c r="F39" s="14">
        <f>'Prior Quarter Rates'!F25</f>
        <v>-0.0043</v>
      </c>
    </row>
    <row r="40" spans="2:6" ht="12.75">
      <c r="B40" t="s">
        <v>28</v>
      </c>
      <c r="E40" t="s">
        <v>16</v>
      </c>
      <c r="F40" s="14">
        <f>'Prior Quarter Rates'!F26</f>
        <v>-0.0112</v>
      </c>
    </row>
    <row r="41" spans="2:6" ht="13.8" thickBot="1">
      <c r="B41" t="s">
        <v>29</v>
      </c>
      <c r="E41" t="s">
        <v>16</v>
      </c>
      <c r="F41" s="14">
        <f>'Prior Quarter Rates'!F27</f>
        <v>-0.0162</v>
      </c>
    </row>
    <row r="42" spans="1:6" ht="13.8" thickBot="1">
      <c r="A42" t="s">
        <v>37</v>
      </c>
      <c r="E42" t="s">
        <v>16</v>
      </c>
      <c r="F42" s="39">
        <f>SUM(F38:F41)</f>
        <v>-0.0428</v>
      </c>
    </row>
    <row r="43" ht="12.75">
      <c r="F43" s="6"/>
    </row>
    <row r="44" ht="12.75">
      <c r="A44" s="48" t="s">
        <v>77</v>
      </c>
    </row>
    <row r="45" ht="12.75">
      <c r="A45" s="48" t="s">
        <v>76</v>
      </c>
    </row>
    <row r="47" spans="1:6" ht="12.75">
      <c r="A47" s="82" t="s">
        <v>102</v>
      </c>
      <c r="B47" s="20"/>
      <c r="F47" s="4" t="s">
        <v>35</v>
      </c>
    </row>
    <row r="48" ht="12.75">
      <c r="F48" s="4" t="s">
        <v>36</v>
      </c>
    </row>
  </sheetData>
  <mergeCells count="9">
    <mergeCell ref="A37:D37"/>
    <mergeCell ref="A28:D28"/>
    <mergeCell ref="A19:D19"/>
    <mergeCell ref="A6:F6"/>
    <mergeCell ref="A1:F1"/>
    <mergeCell ref="A3:F3"/>
    <mergeCell ref="A2:F2"/>
    <mergeCell ref="A4:F4"/>
    <mergeCell ref="A8:C8"/>
  </mergeCells>
  <printOptions/>
  <pageMargins left="0.75" right="0.75" top="1" bottom="1" header="0.5" footer="0.5"/>
  <pageSetup fitToHeight="1" fitToWidth="1" horizontalDpi="1200" verticalDpi="12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 topLeftCell="A1">
      <selection activeCell="C31" sqref="C31"/>
    </sheetView>
  </sheetViews>
  <sheetFormatPr defaultColWidth="9.140625" defaultRowHeight="12.75"/>
  <cols>
    <col min="1" max="1" width="23.7109375" style="0" customWidth="1"/>
    <col min="2" max="2" width="16.8515625" style="0" customWidth="1"/>
    <col min="4" max="4" width="5.7109375" style="0" customWidth="1"/>
    <col min="5" max="5" width="2.28125" style="0" customWidth="1"/>
    <col min="6" max="6" width="8.00390625" style="0" customWidth="1"/>
    <col min="7" max="7" width="29.8515625" style="0" bestFit="1" customWidth="1"/>
    <col min="8" max="9" width="11.28125" style="0" bestFit="1" customWidth="1"/>
  </cols>
  <sheetData>
    <row r="1" ht="12.75">
      <c r="G1" s="4" t="s">
        <v>40</v>
      </c>
    </row>
    <row r="3" spans="1:7" ht="12.75">
      <c r="A3" s="103" t="str">
        <f>Summary!A1</f>
        <v>COLUMBIA GAS OF OHIO, INC.</v>
      </c>
      <c r="B3" s="103"/>
      <c r="C3" s="103"/>
      <c r="D3" s="103"/>
      <c r="E3" s="103"/>
      <c r="F3" s="103"/>
      <c r="G3" s="103"/>
    </row>
    <row r="6" spans="1:7" ht="12.75">
      <c r="A6" s="98" t="str">
        <f>Summary!A3</f>
        <v>CHOICE/SCO RECONCILATION RIDER</v>
      </c>
      <c r="B6" s="98"/>
      <c r="C6" s="98"/>
      <c r="D6" s="98"/>
      <c r="E6" s="98"/>
      <c r="F6" s="98"/>
      <c r="G6" s="98"/>
    </row>
    <row r="7" spans="1:7" ht="12.75">
      <c r="A7" s="108" t="s">
        <v>99</v>
      </c>
      <c r="B7" s="108"/>
      <c r="C7" s="108"/>
      <c r="D7" s="108"/>
      <c r="E7" s="108"/>
      <c r="F7" s="108"/>
      <c r="G7" s="108"/>
    </row>
    <row r="8" spans="1:7" ht="12.75">
      <c r="A8" s="47"/>
      <c r="B8" s="47"/>
      <c r="C8" s="47"/>
      <c r="D8" s="47"/>
      <c r="E8" s="47"/>
      <c r="F8" s="47"/>
      <c r="G8" s="47"/>
    </row>
    <row r="9" spans="1:7" ht="12.75">
      <c r="A9" s="106" t="s">
        <v>38</v>
      </c>
      <c r="B9" s="106"/>
      <c r="C9" s="106"/>
      <c r="D9" s="106"/>
      <c r="E9" s="106"/>
      <c r="F9" s="106"/>
      <c r="G9" s="106"/>
    </row>
    <row r="10" ht="12.75">
      <c r="G10" s="2"/>
    </row>
    <row r="11" spans="1:7" ht="12.75">
      <c r="A11" s="2" t="s">
        <v>1</v>
      </c>
      <c r="G11" s="2"/>
    </row>
    <row r="12" spans="1:7" ht="12.75">
      <c r="A12" s="42" t="s">
        <v>2</v>
      </c>
      <c r="B12" s="42" t="s">
        <v>3</v>
      </c>
      <c r="C12" s="43"/>
      <c r="D12" s="43"/>
      <c r="E12" s="43"/>
      <c r="F12" s="43"/>
      <c r="G12" s="42" t="s">
        <v>44</v>
      </c>
    </row>
    <row r="13" spans="1:7" ht="12.75">
      <c r="A13" s="2"/>
      <c r="B13" s="2"/>
      <c r="G13" s="50" t="s">
        <v>61</v>
      </c>
    </row>
    <row r="14" spans="1:7" ht="12.75">
      <c r="A14" s="45"/>
      <c r="B14" s="45"/>
      <c r="G14" s="50"/>
    </row>
    <row r="15" spans="1:8" ht="12.75">
      <c r="A15" s="79" t="s">
        <v>78</v>
      </c>
      <c r="B15" t="s">
        <v>4</v>
      </c>
      <c r="G15" s="1">
        <f>'Activity 9.30.17'!E11</f>
        <v>2048587.6799999997</v>
      </c>
      <c r="H15" s="3"/>
    </row>
    <row r="16" spans="1:7" ht="12.75">
      <c r="A16" s="79" t="s">
        <v>78</v>
      </c>
      <c r="B16" t="s">
        <v>52</v>
      </c>
      <c r="G16" s="1">
        <f>'Activity 9.30.17'!E12</f>
        <v>52400.74000000525</v>
      </c>
    </row>
    <row r="17" spans="1:9" ht="12.75">
      <c r="A17" s="79" t="s">
        <v>79</v>
      </c>
      <c r="B17" t="s">
        <v>53</v>
      </c>
      <c r="G17" s="1">
        <f>'Activity 9.30.17'!E13+'Activity 9.30.17'!E14+'Activity 9.30.17'!E15</f>
        <v>82155.89000000399</v>
      </c>
      <c r="I17" s="3"/>
    </row>
    <row r="18" spans="1:9" ht="12.75">
      <c r="A18" s="79" t="s">
        <v>91</v>
      </c>
      <c r="B18" s="44" t="s">
        <v>90</v>
      </c>
      <c r="G18" s="1">
        <f>'Activity 9.30.17'!E17</f>
        <v>0</v>
      </c>
      <c r="I18" s="3"/>
    </row>
    <row r="19" spans="1:9" ht="12.75">
      <c r="A19" s="79" t="s">
        <v>95</v>
      </c>
      <c r="B19" s="44" t="s">
        <v>96</v>
      </c>
      <c r="G19" s="1">
        <f>'Activity 9.30.17'!E19</f>
        <v>0</v>
      </c>
      <c r="I19" s="3"/>
    </row>
    <row r="20" spans="1:7" ht="12.75">
      <c r="A20" s="79" t="s">
        <v>80</v>
      </c>
      <c r="B20" t="s">
        <v>7</v>
      </c>
      <c r="G20" s="1">
        <f>'Activity 9.30.17'!E20</f>
        <v>-16250.080000000002</v>
      </c>
    </row>
    <row r="21" spans="1:7" ht="12.75">
      <c r="A21" s="79" t="s">
        <v>81</v>
      </c>
      <c r="B21" t="s">
        <v>73</v>
      </c>
      <c r="G21" s="1">
        <f>'Activity 9.30.17'!E22</f>
        <v>-15041.48</v>
      </c>
    </row>
    <row r="22" spans="1:7" ht="12.75">
      <c r="A22" s="79" t="s">
        <v>82</v>
      </c>
      <c r="B22" t="s">
        <v>8</v>
      </c>
      <c r="G22" s="1">
        <f>'Activity 9.30.17'!E21</f>
        <v>-712258.66</v>
      </c>
    </row>
    <row r="23" spans="1:7" ht="15">
      <c r="A23" s="79" t="s">
        <v>83</v>
      </c>
      <c r="B23" t="s">
        <v>9</v>
      </c>
      <c r="G23" s="55">
        <f>'Activity 9.30.17'!E23</f>
        <v>-157392.15000000002</v>
      </c>
    </row>
    <row r="24" ht="12.75">
      <c r="G24" s="56"/>
    </row>
    <row r="25" spans="1:7" ht="12.75">
      <c r="A25" s="2" t="s">
        <v>5</v>
      </c>
      <c r="G25" s="1">
        <f>SUM(G15:G23)</f>
        <v>1282201.9400000088</v>
      </c>
    </row>
    <row r="26" spans="7:8" ht="12.75">
      <c r="G26" s="1"/>
      <c r="H26" s="3"/>
    </row>
    <row r="27" spans="1:7" ht="12.75">
      <c r="A27" s="107" t="s">
        <v>98</v>
      </c>
      <c r="B27" s="107"/>
      <c r="C27" s="107"/>
      <c r="D27" s="107"/>
      <c r="G27" s="1">
        <f>'Activity 9.30.17'!G2</f>
        <v>130016485</v>
      </c>
    </row>
    <row r="28" ht="12.75">
      <c r="G28" s="1"/>
    </row>
    <row r="29" spans="1:7" ht="12.75">
      <c r="A29" s="44" t="s">
        <v>64</v>
      </c>
      <c r="G29" s="6">
        <f>ROUND(G25/G27,4)</f>
        <v>0.0099</v>
      </c>
    </row>
    <row r="30" spans="1:6" ht="12.75">
      <c r="A30" s="83"/>
      <c r="F30" s="1"/>
    </row>
    <row r="31" spans="1:6" ht="12.75">
      <c r="A31" s="83"/>
      <c r="F31" s="1"/>
    </row>
    <row r="32" spans="1:6" ht="12.75">
      <c r="A32" s="83"/>
      <c r="F32" s="1"/>
    </row>
    <row r="33" ht="12.75">
      <c r="F33" s="1"/>
    </row>
  </sheetData>
  <mergeCells count="5">
    <mergeCell ref="A3:G3"/>
    <mergeCell ref="A6:G6"/>
    <mergeCell ref="A9:G9"/>
    <mergeCell ref="A27:D27"/>
    <mergeCell ref="A7:G7"/>
  </mergeCells>
  <printOptions/>
  <pageMargins left="1.25" right="0.75" top="1" bottom="1" header="0.5" footer="0.5"/>
  <pageSetup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 topLeftCell="A1">
      <selection activeCell="C31" sqref="C31"/>
    </sheetView>
  </sheetViews>
  <sheetFormatPr defaultColWidth="9.140625" defaultRowHeight="12.75"/>
  <cols>
    <col min="1" max="1" width="22.57421875" style="0" customWidth="1"/>
    <col min="2" max="2" width="7.8515625" style="0" customWidth="1"/>
    <col min="3" max="3" width="9.28125" style="0" customWidth="1"/>
    <col min="4" max="4" width="10.421875" style="0" customWidth="1"/>
    <col min="5" max="5" width="4.421875" style="0" customWidth="1"/>
    <col min="6" max="6" width="3.57421875" style="0" customWidth="1"/>
    <col min="7" max="7" width="15.57421875" style="0" customWidth="1"/>
  </cols>
  <sheetData>
    <row r="1" ht="12.75">
      <c r="G1" s="4" t="s">
        <v>41</v>
      </c>
    </row>
    <row r="3" spans="1:7" ht="12.75">
      <c r="A3" s="103" t="str">
        <f>Summary!A1</f>
        <v>COLUMBIA GAS OF OHIO, INC.</v>
      </c>
      <c r="B3" s="103"/>
      <c r="C3" s="103"/>
      <c r="D3" s="103"/>
      <c r="E3" s="103"/>
      <c r="F3" s="103"/>
      <c r="G3" s="103"/>
    </row>
    <row r="5" spans="1:7" ht="12.75">
      <c r="A5" s="98" t="str">
        <f>Summary!A3</f>
        <v>CHOICE/SCO RECONCILATION RIDER</v>
      </c>
      <c r="B5" s="98"/>
      <c r="C5" s="98"/>
      <c r="D5" s="98"/>
      <c r="E5" s="98"/>
      <c r="F5" s="98"/>
      <c r="G5" s="98"/>
    </row>
    <row r="6" spans="1:7" ht="12.75">
      <c r="A6" s="109" t="str">
        <f>'AA Cal'!A7:G7</f>
        <v xml:space="preserve"> for Three Months Ended September 30, 2017</v>
      </c>
      <c r="B6" s="109"/>
      <c r="C6" s="109"/>
      <c r="D6" s="109"/>
      <c r="E6" s="109"/>
      <c r="F6" s="109"/>
      <c r="G6" s="109"/>
    </row>
    <row r="7" spans="1:6" ht="12.75">
      <c r="A7" s="47"/>
      <c r="B7" s="46"/>
      <c r="C7" s="46"/>
      <c r="D7" s="46"/>
      <c r="E7" s="46"/>
      <c r="F7" s="46"/>
    </row>
    <row r="8" spans="1:7" ht="12.75">
      <c r="A8" s="106" t="s">
        <v>39</v>
      </c>
      <c r="B8" s="106"/>
      <c r="C8" s="106"/>
      <c r="D8" s="106"/>
      <c r="E8" s="106"/>
      <c r="F8" s="106"/>
      <c r="G8" s="106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8"/>
      <c r="B10" s="8"/>
      <c r="C10" s="8"/>
      <c r="D10" s="8"/>
      <c r="E10" s="8"/>
      <c r="F10" s="8"/>
      <c r="G10" s="8"/>
    </row>
    <row r="11" ht="12.75">
      <c r="G11" s="2"/>
    </row>
    <row r="12" ht="12.75">
      <c r="G12" s="2"/>
    </row>
    <row r="13" spans="1:7" ht="12.75">
      <c r="A13" s="2" t="s">
        <v>1</v>
      </c>
      <c r="G13" s="2"/>
    </row>
    <row r="14" spans="1:7" ht="12.75">
      <c r="A14" s="42" t="s">
        <v>2</v>
      </c>
      <c r="B14" s="49" t="s">
        <v>3</v>
      </c>
      <c r="C14" s="43"/>
      <c r="D14" s="43"/>
      <c r="E14" s="43"/>
      <c r="F14" s="43"/>
      <c r="G14" s="42" t="s">
        <v>44</v>
      </c>
    </row>
    <row r="15" spans="1:7" ht="12.75">
      <c r="A15" s="2"/>
      <c r="B15" s="2"/>
      <c r="G15" s="50" t="s">
        <v>61</v>
      </c>
    </row>
    <row r="16" ht="12.75">
      <c r="G16" s="1"/>
    </row>
    <row r="17" ht="12.75">
      <c r="G17" s="1"/>
    </row>
    <row r="18" spans="1:7" ht="12.75">
      <c r="A18" s="79" t="s">
        <v>86</v>
      </c>
      <c r="B18" t="s">
        <v>6</v>
      </c>
      <c r="G18" s="51">
        <f>'Activity 9.30.17'!E29</f>
        <v>-238.95999999999998</v>
      </c>
    </row>
    <row r="19" ht="9" customHeight="1"/>
    <row r="20" spans="2:7" ht="15">
      <c r="B20" s="36" t="s">
        <v>46</v>
      </c>
      <c r="C20" s="34"/>
      <c r="D20" s="35"/>
      <c r="E20" s="24"/>
      <c r="G20" s="52">
        <v>1.055</v>
      </c>
    </row>
    <row r="21" ht="12.75">
      <c r="G21" s="1"/>
    </row>
    <row r="22" spans="1:7" ht="12.75">
      <c r="A22" s="35" t="s">
        <v>47</v>
      </c>
      <c r="B22" s="34"/>
      <c r="G22" s="51">
        <f>ROUND(G18*G20,2)</f>
        <v>-252.1</v>
      </c>
    </row>
    <row r="23" ht="12.75">
      <c r="G23" s="1"/>
    </row>
    <row r="24" ht="12.75">
      <c r="G24" s="1"/>
    </row>
    <row r="25" spans="1:7" ht="12.75">
      <c r="A25" s="99" t="str">
        <f>'AA Cal'!$A$27</f>
        <v>Total CHOICE/Sales Throughput TME September 30, 2017 (Mcf)</v>
      </c>
      <c r="B25" s="99"/>
      <c r="C25" s="99"/>
      <c r="D25" s="99"/>
      <c r="E25" s="99"/>
      <c r="G25" s="1">
        <f>'Activity 9.30.17'!G2</f>
        <v>130016485</v>
      </c>
    </row>
    <row r="26" ht="12.75">
      <c r="G26" s="1"/>
    </row>
    <row r="27" spans="1:7" ht="12.75">
      <c r="A27" s="44" t="s">
        <v>63</v>
      </c>
      <c r="G27" s="78">
        <f>ROUND((G22)/G25,4)</f>
        <v>0</v>
      </c>
    </row>
    <row r="28" ht="12.75">
      <c r="A28" s="83"/>
    </row>
    <row r="29" ht="12.75">
      <c r="A29" s="83"/>
    </row>
    <row r="30" ht="12.75">
      <c r="A30" s="83"/>
    </row>
    <row r="36" ht="12.75">
      <c r="A36" s="37"/>
    </row>
  </sheetData>
  <mergeCells count="5">
    <mergeCell ref="A3:G3"/>
    <mergeCell ref="A5:G5"/>
    <mergeCell ref="A8:G8"/>
    <mergeCell ref="A25:E25"/>
    <mergeCell ref="A6:G6"/>
  </mergeCells>
  <printOptions/>
  <pageMargins left="1.25" right="0.75" top="1" bottom="1" header="0.5" footer="0.5"/>
  <pageSetup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 topLeftCell="A1">
      <selection activeCell="C31" sqref="C31"/>
    </sheetView>
  </sheetViews>
  <sheetFormatPr defaultColWidth="8.8515625" defaultRowHeight="12.75"/>
  <cols>
    <col min="1" max="1" width="22.00390625" style="57" customWidth="1"/>
    <col min="2" max="2" width="28.57421875" style="57" customWidth="1"/>
    <col min="3" max="3" width="3.8515625" style="57" customWidth="1"/>
    <col min="4" max="4" width="3.140625" style="57" customWidth="1"/>
    <col min="5" max="5" width="3.00390625" style="57" customWidth="1"/>
    <col min="6" max="6" width="29.8515625" style="57" bestFit="1" customWidth="1"/>
    <col min="7" max="7" width="4.00390625" style="57" bestFit="1" customWidth="1"/>
    <col min="8" max="8" width="12.28125" style="57" bestFit="1" customWidth="1"/>
    <col min="9" max="9" width="10.57421875" style="57" bestFit="1" customWidth="1"/>
    <col min="10" max="10" width="8.8515625" style="57" customWidth="1"/>
    <col min="11" max="11" width="10.57421875" style="57" bestFit="1" customWidth="1"/>
    <col min="12" max="16384" width="8.8515625" style="57" customWidth="1"/>
  </cols>
  <sheetData>
    <row r="1" ht="12.75">
      <c r="F1" s="58" t="s">
        <v>42</v>
      </c>
    </row>
    <row r="3" spans="1:6" ht="12.75">
      <c r="A3" s="110" t="s">
        <v>12</v>
      </c>
      <c r="B3" s="110"/>
      <c r="C3" s="110"/>
      <c r="D3" s="110"/>
      <c r="E3" s="110"/>
      <c r="F3" s="110"/>
    </row>
    <row r="5" spans="1:6" ht="12.75">
      <c r="A5" s="111" t="s">
        <v>60</v>
      </c>
      <c r="B5" s="111"/>
      <c r="C5" s="111"/>
      <c r="D5" s="111"/>
      <c r="E5" s="111"/>
      <c r="F5" s="111"/>
    </row>
    <row r="7" spans="1:6" ht="12.75">
      <c r="A7" s="112" t="str">
        <f>'AA Cal'!A7:G7</f>
        <v xml:space="preserve"> for Three Months Ended September 30, 2017</v>
      </c>
      <c r="B7" s="113"/>
      <c r="C7" s="113"/>
      <c r="D7" s="113"/>
      <c r="E7" s="113"/>
      <c r="F7" s="113"/>
    </row>
    <row r="8" spans="1:6" ht="12.75">
      <c r="A8" s="59"/>
      <c r="B8" s="59"/>
      <c r="C8" s="59"/>
      <c r="D8" s="59"/>
      <c r="E8" s="59"/>
      <c r="F8" s="59"/>
    </row>
    <row r="9" spans="1:6" ht="12.75">
      <c r="A9" s="59"/>
      <c r="B9" s="59"/>
      <c r="C9" s="59"/>
      <c r="D9" s="59"/>
      <c r="E9" s="59"/>
      <c r="F9" s="59"/>
    </row>
    <row r="10" ht="12.75">
      <c r="F10" s="60"/>
    </row>
    <row r="11" ht="12.75">
      <c r="F11" s="60"/>
    </row>
    <row r="12" spans="1:6" ht="12.75">
      <c r="A12" s="60" t="s">
        <v>1</v>
      </c>
      <c r="F12" s="60"/>
    </row>
    <row r="13" spans="1:6" ht="12.75">
      <c r="A13" s="61" t="s">
        <v>2</v>
      </c>
      <c r="B13" s="61" t="s">
        <v>3</v>
      </c>
      <c r="C13" s="62"/>
      <c r="D13" s="62"/>
      <c r="E13" s="62"/>
      <c r="F13" s="61" t="s">
        <v>44</v>
      </c>
    </row>
    <row r="14" spans="1:6" ht="12.75">
      <c r="A14" s="60"/>
      <c r="B14" s="60"/>
      <c r="F14" s="63" t="s">
        <v>61</v>
      </c>
    </row>
    <row r="15" spans="1:6" ht="12.75">
      <c r="A15" s="60"/>
      <c r="B15" s="60"/>
      <c r="F15" s="64"/>
    </row>
    <row r="16" spans="1:7" ht="15">
      <c r="A16" s="80" t="s">
        <v>88</v>
      </c>
      <c r="B16" s="65" t="s">
        <v>45</v>
      </c>
      <c r="F16" s="54">
        <f>'Activity 9.30.17'!E32</f>
        <v>-1439656.405</v>
      </c>
      <c r="G16" s="57" t="s">
        <v>65</v>
      </c>
    </row>
    <row r="17" ht="12.75">
      <c r="F17" s="53"/>
    </row>
    <row r="18" spans="1:6" ht="12.75">
      <c r="A18" s="60" t="s">
        <v>5</v>
      </c>
      <c r="F18" s="1">
        <f>SUM(F16:F16)</f>
        <v>-1439656.405</v>
      </c>
    </row>
    <row r="19" ht="12.75">
      <c r="F19" s="1"/>
    </row>
    <row r="20" spans="1:6" ht="12.75">
      <c r="A20" s="114" t="str">
        <f>'AA Cal'!A27:D27</f>
        <v>Total CHOICE/Sales Throughput TME September 30, 2017 (Mcf)</v>
      </c>
      <c r="B20" s="114"/>
      <c r="C20" s="114"/>
      <c r="D20" s="114"/>
      <c r="E20" s="114"/>
      <c r="F20" s="22">
        <f>'AA Cal'!G27</f>
        <v>130016485</v>
      </c>
    </row>
    <row r="21" ht="12.75">
      <c r="F21" s="1"/>
    </row>
    <row r="22" spans="1:6" ht="12.75">
      <c r="A22" s="66" t="s">
        <v>62</v>
      </c>
      <c r="F22" s="6">
        <f>ROUND(F18/F20,4)</f>
        <v>-0.0111</v>
      </c>
    </row>
    <row r="25" ht="12.75">
      <c r="A25" s="67" t="s">
        <v>66</v>
      </c>
    </row>
    <row r="27" spans="1:6" ht="12.75">
      <c r="A27" s="68" t="s">
        <v>67</v>
      </c>
      <c r="B27" s="68" t="s">
        <v>68</v>
      </c>
      <c r="C27" s="68"/>
      <c r="D27" s="68"/>
      <c r="E27" s="68"/>
      <c r="F27" s="68" t="s">
        <v>69</v>
      </c>
    </row>
    <row r="28" spans="1:8" ht="12.75">
      <c r="A28" s="96">
        <v>42917</v>
      </c>
      <c r="B28" s="74">
        <v>430490.655</v>
      </c>
      <c r="C28" s="95"/>
      <c r="D28" s="95"/>
      <c r="E28" s="95"/>
      <c r="F28" s="74">
        <v>430490.655</v>
      </c>
      <c r="H28" s="72"/>
    </row>
    <row r="29" spans="1:8" ht="12.75">
      <c r="A29" s="96">
        <v>42948</v>
      </c>
      <c r="B29" s="74">
        <v>516564.54</v>
      </c>
      <c r="C29" s="95"/>
      <c r="D29" s="95"/>
      <c r="E29" s="95"/>
      <c r="F29" s="74">
        <v>516564.54</v>
      </c>
      <c r="H29" s="72"/>
    </row>
    <row r="30" spans="1:8" ht="12.75">
      <c r="A30" s="96">
        <v>42979</v>
      </c>
      <c r="B30" s="75">
        <v>492601.21</v>
      </c>
      <c r="C30" s="95"/>
      <c r="D30" s="95"/>
      <c r="E30" s="95"/>
      <c r="F30" s="75">
        <v>492601.21</v>
      </c>
      <c r="H30" s="72"/>
    </row>
    <row r="31" spans="1:8" ht="12.75">
      <c r="A31" s="69" t="s">
        <v>5</v>
      </c>
      <c r="B31" s="76">
        <f>SUM(B28:B30)</f>
        <v>1439656.405</v>
      </c>
      <c r="C31" s="71"/>
      <c r="D31" s="71"/>
      <c r="E31" s="71"/>
      <c r="F31" s="76">
        <f>SUM(F28:F30)</f>
        <v>1439656.405</v>
      </c>
      <c r="H31" s="75"/>
    </row>
    <row r="32" spans="2:6" ht="12.75">
      <c r="B32" s="71"/>
      <c r="C32" s="71"/>
      <c r="D32" s="71"/>
      <c r="E32" s="71"/>
      <c r="F32" s="71"/>
    </row>
    <row r="33" spans="2:6" ht="12.75">
      <c r="B33" s="86"/>
      <c r="C33" s="71"/>
      <c r="D33" s="71"/>
      <c r="E33" s="71"/>
      <c r="F33" s="71"/>
    </row>
    <row r="34" spans="1:11" ht="12.75">
      <c r="A34" s="70" t="s">
        <v>70</v>
      </c>
      <c r="B34" s="71"/>
      <c r="C34" s="71"/>
      <c r="D34" s="71"/>
      <c r="E34" s="71"/>
      <c r="F34" s="71"/>
      <c r="I34" s="87"/>
      <c r="J34" s="87"/>
      <c r="K34" s="87"/>
    </row>
    <row r="35" spans="1:11" ht="12.75">
      <c r="A35" s="71" t="s">
        <v>100</v>
      </c>
      <c r="B35" s="74">
        <v>1992721.26</v>
      </c>
      <c r="C35" s="81"/>
      <c r="D35" s="81"/>
      <c r="E35" s="81"/>
      <c r="F35" s="74">
        <v>2992721.6</v>
      </c>
      <c r="I35" s="87"/>
      <c r="J35" s="87"/>
      <c r="K35" s="87"/>
    </row>
    <row r="36" spans="2:6" ht="12.75">
      <c r="B36" s="81"/>
      <c r="C36" s="81"/>
      <c r="D36" s="81"/>
      <c r="E36" s="81"/>
      <c r="F36" s="81"/>
    </row>
    <row r="37" spans="1:6" ht="12.75">
      <c r="A37" s="70" t="s">
        <v>71</v>
      </c>
      <c r="B37" s="81"/>
      <c r="C37" s="81"/>
      <c r="D37" s="81"/>
      <c r="E37" s="81"/>
      <c r="F37" s="81"/>
    </row>
    <row r="38" spans="1:6" ht="12.75">
      <c r="A38" s="97" t="s">
        <v>101</v>
      </c>
      <c r="B38" s="74">
        <f>B35+13542187.305</f>
        <v>15534908.565</v>
      </c>
      <c r="C38" s="81"/>
      <c r="D38" s="81"/>
      <c r="E38" s="81"/>
      <c r="F38" s="74">
        <f>F35+17542187.425</f>
        <v>20534909.025000002</v>
      </c>
    </row>
    <row r="39" spans="2:6" ht="12.75">
      <c r="B39" s="71"/>
      <c r="C39" s="71"/>
      <c r="D39" s="71"/>
      <c r="E39" s="71"/>
      <c r="F39" s="71"/>
    </row>
    <row r="40" spans="1:6" ht="12.75">
      <c r="A40" s="66"/>
      <c r="B40" s="74"/>
      <c r="C40" s="71"/>
      <c r="D40" s="71"/>
      <c r="E40" s="71"/>
      <c r="F40" s="74"/>
    </row>
    <row r="45" ht="12.75">
      <c r="A45" s="66" t="s">
        <v>72</v>
      </c>
    </row>
    <row r="46" ht="12.75">
      <c r="A46" s="73"/>
    </row>
  </sheetData>
  <mergeCells count="4">
    <mergeCell ref="A3:F3"/>
    <mergeCell ref="A5:F5"/>
    <mergeCell ref="A7:F7"/>
    <mergeCell ref="A20:E20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Bell \ Melissa \ J</cp:lastModifiedBy>
  <cp:lastPrinted>2017-11-21T18:28:00Z</cp:lastPrinted>
  <dcterms:created xsi:type="dcterms:W3CDTF">2010-02-10T18:54:55Z</dcterms:created>
  <dcterms:modified xsi:type="dcterms:W3CDTF">2017-11-30T19:03:51Z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